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95" windowHeight="79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<sst xmlns="http://schemas.openxmlformats.org/spreadsheetml/2006/main" count="243" uniqueCount="66">
  <si>
    <t>ЗОШ</t>
  </si>
  <si>
    <t>зміни</t>
  </si>
  <si>
    <t>освітня субвенція</t>
  </si>
  <si>
    <t>місцевий бюджет</t>
  </si>
  <si>
    <t>субв с/рад</t>
  </si>
  <si>
    <t>дотація</t>
  </si>
  <si>
    <t>залишок освіт субв</t>
  </si>
  <si>
    <t>30 км зона</t>
  </si>
  <si>
    <t>КЕКВ 2111 Заробітна плата</t>
  </si>
  <si>
    <t>грн.</t>
  </si>
  <si>
    <t>КЕКВ 2120 Нарахування на заробітну плату</t>
  </si>
  <si>
    <t>КЕКВ 2210</t>
  </si>
  <si>
    <t>од вим</t>
  </si>
  <si>
    <t>к-сть</t>
  </si>
  <si>
    <t>Класні журнали</t>
  </si>
  <si>
    <t>шт.</t>
  </si>
  <si>
    <t>Книги, меню</t>
  </si>
  <si>
    <t>Атестити, свідоцтва</t>
  </si>
  <si>
    <t>Підписка</t>
  </si>
  <si>
    <t>Канцтовари</t>
  </si>
  <si>
    <t>кг.</t>
  </si>
  <si>
    <t>Запчастини</t>
  </si>
  <si>
    <t>літр</t>
  </si>
  <si>
    <t>Посуд</t>
  </si>
  <si>
    <t>Миючі дезинфікуючі засоби</t>
  </si>
  <si>
    <t>Госптовари</t>
  </si>
  <si>
    <t>Матеріали для ремонту</t>
  </si>
  <si>
    <t>лист</t>
  </si>
  <si>
    <t xml:space="preserve">банок </t>
  </si>
  <si>
    <t>відро</t>
  </si>
  <si>
    <t>м</t>
  </si>
  <si>
    <t>м кв</t>
  </si>
  <si>
    <t>м куб</t>
  </si>
  <si>
    <t>рулон</t>
  </si>
  <si>
    <t>М'який інвентар     (немає нічого)</t>
  </si>
  <si>
    <t>Таблиці по цивільній обороні</t>
  </si>
  <si>
    <t>Меблі</t>
  </si>
  <si>
    <t>Іграшки</t>
  </si>
  <si>
    <t>Спортінвентар</t>
  </si>
  <si>
    <t>Електротовари</t>
  </si>
  <si>
    <t>КЕКВ 1133</t>
  </si>
  <si>
    <t>категорія</t>
  </si>
  <si>
    <t>діти</t>
  </si>
  <si>
    <t>діто-дні</t>
  </si>
  <si>
    <t>грн</t>
  </si>
  <si>
    <t>КЕКВ 2240</t>
  </si>
  <si>
    <t>КЕКВ 2250</t>
  </si>
  <si>
    <t>КЕКВ 2271</t>
  </si>
  <si>
    <t>КЕКВ 2272</t>
  </si>
  <si>
    <t>ціна</t>
  </si>
  <si>
    <t>КЕКВ 2273</t>
  </si>
  <si>
    <t>кВтгод</t>
  </si>
  <si>
    <t>КЕКВ 2274</t>
  </si>
  <si>
    <t>КЕКВ 2275</t>
  </si>
  <si>
    <t>тонн</t>
  </si>
  <si>
    <t>КЕКВ 2730</t>
  </si>
  <si>
    <t>КЕКВ 3110 Придбання</t>
  </si>
  <si>
    <t>КЕКВ 3122 Будівництво</t>
  </si>
  <si>
    <t>КЕКВ 3132 Капітальний ремонт</t>
  </si>
  <si>
    <t>КЕКВ 3142 Реконструкція</t>
  </si>
  <si>
    <t>КЕКВ 2282 Окремі заходи по реалізації державних програм</t>
  </si>
  <si>
    <t>КЕКВ 2800 Інші поточні видатки</t>
  </si>
  <si>
    <t>Всього</t>
  </si>
  <si>
    <t>Економіст</t>
  </si>
  <si>
    <t>ДНЗ</t>
  </si>
  <si>
    <t>Миньковецький НВК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</si>
</sst>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1" fontId="4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8" fillId="4" borderId="0" xfId="0" applyFont="1" applyFill="1" applyAlignment="1">
      <alignment/>
    </xf>
    <xf numFmtId="0" fontId="13" fillId="0" borderId="0" xfId="0" applyFont="1" applyAlignment="1">
      <alignment/>
    </xf>
    <xf numFmtId="0" fontId="9" fillId="4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18\&#1056;&#1086;&#1079;&#1096;&#1080;&#1092;&#1088;%20&#1050;&#1045;&#1050;&#1042;%20&#1087;&#1086;%20&#1047;&#1054;&#1064;%202018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влі"/>
      <sheetName val="жуків"/>
      <sheetName val="Миньківці"/>
      <sheetName val="СКривин"/>
      <sheetName val="Улашанівка"/>
      <sheetName val="Хоровець"/>
      <sheetName val="Цвітоха"/>
      <sheetName val="Варварівка"/>
      <sheetName val="Губельці"/>
      <sheetName val="іванівка"/>
      <sheetName val="Лисиче"/>
      <sheetName val="перемишель"/>
      <sheetName val="Крупець"/>
      <sheetName val="Полянь"/>
      <sheetName val="призупинені"/>
      <sheetName val="ЗВЕДЕНА"/>
      <sheetName val="не рознесла"/>
      <sheetName val="до звіту шкіл"/>
      <sheetName val="на 1 учня"/>
      <sheetName val="субв с рад"/>
      <sheetName val="виділено осв субв"/>
    </sheetNames>
    <sheetDataSet>
      <sheetData sheetId="0">
        <row r="1">
          <cell r="B1" t="str">
            <v>Розрахунок планових призначень по КЕКВ на 2018 рік</v>
          </cell>
        </row>
        <row r="4">
          <cell r="B4" t="str">
            <v>Зарплата пед працівників</v>
          </cell>
        </row>
        <row r="5">
          <cell r="B5" t="str">
            <v>Зарплата тех працівників</v>
          </cell>
        </row>
        <row r="6">
          <cell r="B6" t="str">
            <v>Зарплата ДНЗ</v>
          </cell>
        </row>
        <row r="10">
          <cell r="B10" t="str">
            <v>Нарахування на зарплату пед працівників</v>
          </cell>
        </row>
        <row r="11">
          <cell r="B11" t="str">
            <v>Нарахування на зарплату тех працівників</v>
          </cell>
        </row>
        <row r="12">
          <cell r="B12" t="str">
            <v>Нарахування на зарплату ДНЗ</v>
          </cell>
        </row>
        <row r="22">
          <cell r="B22" t="str">
            <v>файли</v>
          </cell>
        </row>
        <row r="23">
          <cell r="B23" t="str">
            <v>зошит</v>
          </cell>
        </row>
        <row r="24">
          <cell r="B24" t="str">
            <v>ватман</v>
          </cell>
        </row>
        <row r="25">
          <cell r="B25" t="str">
            <v>книги канцелярські</v>
          </cell>
        </row>
        <row r="26">
          <cell r="B26" t="str">
            <v>папір</v>
          </cell>
        </row>
        <row r="27">
          <cell r="B27" t="str">
            <v>папки скорозшивачі</v>
          </cell>
        </row>
        <row r="28">
          <cell r="B28" t="str">
            <v>крейда</v>
          </cell>
        </row>
        <row r="29">
          <cell r="B29" t="str">
            <v>папка сегрегатор</v>
          </cell>
        </row>
        <row r="30">
          <cell r="B30" t="str">
            <v>картридж</v>
          </cell>
        </row>
        <row r="31">
          <cell r="B31" t="str">
            <v>книги   </v>
          </cell>
        </row>
        <row r="32">
          <cell r="B32" t="str">
            <v>флешка</v>
          </cell>
        </row>
        <row r="33">
          <cell r="B33" t="str">
            <v>мишка комп</v>
          </cell>
        </row>
        <row r="34">
          <cell r="B34" t="str">
            <v>краска штемпельна, чорнило</v>
          </cell>
        </row>
        <row r="35">
          <cell r="B35" t="str">
            <v>мікрофон</v>
          </cell>
        </row>
        <row r="36">
          <cell r="B36" t="str">
            <v>кабель акустичний</v>
          </cell>
        </row>
        <row r="37">
          <cell r="B37" t="str">
            <v>сітка мікрофонна</v>
          </cell>
        </row>
        <row r="39">
          <cell r="B39" t="str">
            <v>печатка та штамп</v>
          </cell>
        </row>
        <row r="41">
          <cell r="B41" t="str">
            <v>шини</v>
          </cell>
        </row>
        <row r="42">
          <cell r="B42" t="str">
            <v>ремені</v>
          </cell>
        </row>
        <row r="43">
          <cell r="B43" t="str">
            <v>цепи</v>
          </cell>
        </row>
        <row r="44">
          <cell r="B44" t="str">
            <v>стартер із запчастинами</v>
          </cell>
        </row>
        <row r="45">
          <cell r="B45" t="str">
            <v>акумулятор</v>
          </cell>
        </row>
        <row r="46">
          <cell r="B46" t="str">
            <v>фільтри паливні</v>
          </cell>
        </row>
        <row r="47">
          <cell r="B47" t="str">
            <v>шланг гальмівний</v>
          </cell>
        </row>
        <row r="48">
          <cell r="B48" t="str">
            <v>ресори</v>
          </cell>
        </row>
        <row r="49">
          <cell r="B49" t="str">
            <v>ремкомплект</v>
          </cell>
        </row>
        <row r="64">
          <cell r="B64" t="str">
            <v>чашки</v>
          </cell>
        </row>
        <row r="65">
          <cell r="B65" t="str">
            <v>миски</v>
          </cell>
        </row>
        <row r="66">
          <cell r="B66" t="str">
            <v>ложки, вилки</v>
          </cell>
        </row>
        <row r="67">
          <cell r="B67" t="str">
            <v>каструлі</v>
          </cell>
        </row>
        <row r="68">
          <cell r="B68" t="str">
            <v>дошка роздаточна</v>
          </cell>
        </row>
        <row r="69">
          <cell r="B69" t="str">
            <v>сушка для посуду</v>
          </cell>
        </row>
        <row r="70">
          <cell r="B70" t="str">
            <v>підноси</v>
          </cell>
        </row>
        <row r="71">
          <cell r="B71" t="str">
            <v>ножі</v>
          </cell>
        </row>
        <row r="72">
          <cell r="B72" t="str">
            <v>сковорода</v>
          </cell>
        </row>
        <row r="73">
          <cell r="B73" t="str">
            <v>чайник</v>
          </cell>
        </row>
        <row r="74">
          <cell r="B74" t="str">
            <v>друшлак</v>
          </cell>
        </row>
        <row r="78">
          <cell r="B78" t="str">
            <v>мило господарське</v>
          </cell>
        </row>
        <row r="79">
          <cell r="B79" t="str">
            <v>мило туалетне</v>
          </cell>
        </row>
        <row r="80">
          <cell r="B80" t="str">
            <v>мило рідке</v>
          </cell>
        </row>
        <row r="81">
          <cell r="B81" t="str">
            <v>пральний порошок</v>
          </cell>
        </row>
        <row r="82">
          <cell r="B82" t="str">
            <v>миюче</v>
          </cell>
        </row>
        <row r="83">
          <cell r="B83" t="str">
            <v>чистяще</v>
          </cell>
        </row>
        <row r="84">
          <cell r="B84" t="str">
            <v>білизна</v>
          </cell>
        </row>
        <row r="85">
          <cell r="B85" t="str">
            <v>дезинфікуюче</v>
          </cell>
        </row>
        <row r="86">
          <cell r="B86" t="str">
            <v>дезактин</v>
          </cell>
        </row>
        <row r="91">
          <cell r="B91" t="str">
            <v>замки різні</v>
          </cell>
        </row>
        <row r="92">
          <cell r="B92" t="str">
            <v>віники</v>
          </cell>
        </row>
        <row r="93">
          <cell r="B93" t="str">
            <v>відро емальоване</v>
          </cell>
        </row>
        <row r="94">
          <cell r="B94" t="str">
            <v>вапно хлорне</v>
          </cell>
        </row>
        <row r="95">
          <cell r="B95" t="str">
            <v>відра прості</v>
          </cell>
        </row>
        <row r="96">
          <cell r="B96" t="str">
            <v>пила циркулярна</v>
          </cell>
        </row>
        <row r="97">
          <cell r="B97" t="str">
            <v>електроди</v>
          </cell>
        </row>
        <row r="98">
          <cell r="B98" t="str">
            <v>шланг до води</v>
          </cell>
        </row>
        <row r="99">
          <cell r="B99" t="str">
            <v>інвентар у майстерні</v>
          </cell>
        </row>
        <row r="100">
          <cell r="B100" t="str">
            <v>рубильник автомат</v>
          </cell>
        </row>
        <row r="101">
          <cell r="B101" t="str">
            <v>колісники</v>
          </cell>
        </row>
        <row r="102">
          <cell r="B102" t="str">
            <v>тени до ел плит, ел котла</v>
          </cell>
        </row>
        <row r="103">
          <cell r="B103" t="str">
            <v>матеріали для газових котелень</v>
          </cell>
        </row>
        <row r="104">
          <cell r="B104" t="str">
            <v>мийка                   (бак до станції )</v>
          </cell>
        </row>
        <row r="105">
          <cell r="B105" t="str">
            <v>круг наждачний</v>
          </cell>
        </row>
        <row r="106">
          <cell r="B106" t="str">
            <v>диферинційні вимикачі</v>
          </cell>
        </row>
        <row r="107">
          <cell r="B107" t="str">
            <v>вага</v>
          </cell>
        </row>
        <row r="108">
          <cell r="B108" t="str">
            <v>тачка   </v>
          </cell>
        </row>
        <row r="109">
          <cell r="B109" t="str">
            <v>стрємянка</v>
          </cell>
        </row>
        <row r="110">
          <cell r="B110" t="str">
            <v>кошма у котельню</v>
          </cell>
        </row>
        <row r="111">
          <cell r="B111" t="str">
            <v>рукавиці</v>
          </cell>
        </row>
        <row r="112">
          <cell r="B112" t="str">
            <v>доводчик до дверей</v>
          </cell>
        </row>
        <row r="113">
          <cell r="B113" t="str">
            <v>лопати, граблі</v>
          </cell>
        </row>
        <row r="114">
          <cell r="B114" t="str">
            <v>лічильник для води</v>
          </cell>
        </row>
        <row r="116">
          <cell r="B116" t="str">
            <v>бензокоса</v>
          </cell>
        </row>
        <row r="125">
          <cell r="B125" t="str">
            <v>шифер</v>
          </cell>
        </row>
        <row r="126">
          <cell r="B126" t="str">
            <v>вапно   </v>
          </cell>
        </row>
        <row r="127">
          <cell r="B127" t="str">
            <v>фарба, розчинник</v>
          </cell>
        </row>
        <row r="128">
          <cell r="B128" t="str">
            <v>фарба емульсія</v>
          </cell>
        </row>
        <row r="129">
          <cell r="B129" t="str">
            <v>цемент</v>
          </cell>
        </row>
        <row r="130">
          <cell r="B130" t="str">
            <v>шпаклівка</v>
          </cell>
        </row>
        <row r="131">
          <cell r="B131" t="str">
            <v>грунтовка</v>
          </cell>
        </row>
        <row r="132">
          <cell r="B132" t="str">
            <v>цегла</v>
          </cell>
        </row>
        <row r="133">
          <cell r="B133" t="str">
            <v>цвяхи, саморізи</v>
          </cell>
        </row>
        <row r="134">
          <cell r="B134" t="str">
            <v>двері дерев'яні</v>
          </cell>
        </row>
        <row r="135">
          <cell r="B135" t="str">
            <v>клей для плитки</v>
          </cell>
        </row>
        <row r="136">
          <cell r="B136" t="str">
            <v>унітаз</v>
          </cell>
        </row>
        <row r="137">
          <cell r="B137" t="str">
            <v>плитка облицювальна</v>
          </cell>
        </row>
        <row r="138">
          <cell r="B138" t="str">
            <v>двері металеві</v>
          </cell>
        </row>
        <row r="139">
          <cell r="B139" t="str">
            <v>умивальник</v>
          </cell>
        </row>
        <row r="140">
          <cell r="B140" t="str">
            <v>крани до умивальників</v>
          </cell>
        </row>
        <row r="141">
          <cell r="B141" t="str">
            <v>труби, згони</v>
          </cell>
        </row>
        <row r="142">
          <cell r="B142" t="str">
            <v>багети, плінтуси</v>
          </cell>
        </row>
        <row r="143">
          <cell r="B143" t="str">
            <v>доски, штахети</v>
          </cell>
        </row>
        <row r="144">
          <cell r="B144" t="str">
            <v>лінолеум</v>
          </cell>
        </row>
        <row r="145">
          <cell r="B145" t="str">
            <v>скловата</v>
          </cell>
        </row>
        <row r="146">
          <cell r="B146" t="str">
            <v>гіпсокартон</v>
          </cell>
        </row>
        <row r="147">
          <cell r="B147" t="str">
            <v>сітка армувальна</v>
          </cell>
        </row>
        <row r="148">
          <cell r="B148" t="str">
            <v>профіль (рейки)</v>
          </cell>
        </row>
        <row r="149">
          <cell r="B149" t="str">
            <v>скло</v>
          </cell>
        </row>
        <row r="150">
          <cell r="B150" t="str">
            <v>жесть</v>
          </cell>
        </row>
        <row r="151">
          <cell r="B151" t="str">
            <v>сітка для огорожі</v>
          </cell>
        </row>
        <row r="152">
          <cell r="B152" t="str">
            <v>металопрофіль</v>
          </cell>
        </row>
        <row r="153">
          <cell r="B153" t="str">
            <v>риглі металеві</v>
          </cell>
        </row>
        <row r="154">
          <cell r="B154" t="str">
            <v>стовпчик металевий</v>
          </cell>
        </row>
        <row r="155">
          <cell r="B155" t="str">
            <v>вікна металопластикові</v>
          </cell>
        </row>
        <row r="156">
          <cell r="B156" t="str">
            <v>пінопласт</v>
          </cell>
        </row>
        <row r="157">
          <cell r="B157" t="str">
            <v>секції з бетону</v>
          </cell>
        </row>
        <row r="158">
          <cell r="B158" t="str">
            <v>підвіконники до вікон металопластикових</v>
          </cell>
        </row>
        <row r="159">
          <cell r="B159" t="str">
            <v>бітум</v>
          </cell>
        </row>
        <row r="160">
          <cell r="B160" t="str">
            <v>щебінь</v>
          </cell>
        </row>
        <row r="161">
          <cell r="B161" t="str">
            <v>рубероїд</v>
          </cell>
        </row>
        <row r="162">
          <cell r="B162" t="str">
            <v>щітки</v>
          </cell>
        </row>
        <row r="163">
          <cell r="B163" t="str">
            <v>гранітний відсів</v>
          </cell>
        </row>
        <row r="174">
          <cell r="B174" t="str">
            <v>подушки</v>
          </cell>
        </row>
        <row r="175">
          <cell r="B175" t="str">
            <v>одіяла</v>
          </cell>
        </row>
        <row r="176">
          <cell r="B176" t="str">
            <v>халати</v>
          </cell>
        </row>
        <row r="177">
          <cell r="B177" t="str">
            <v>доріжка</v>
          </cell>
        </row>
        <row r="178">
          <cell r="B178" t="str">
            <v>комплект постільний</v>
          </cell>
        </row>
        <row r="179">
          <cell r="B179" t="str">
            <v>матраци</v>
          </cell>
        </row>
        <row r="180">
          <cell r="B180" t="str">
            <v>рушник</v>
          </cell>
        </row>
        <row r="181">
          <cell r="B181" t="str">
            <v>покривала</v>
          </cell>
        </row>
        <row r="185">
          <cell r="B185" t="str">
            <v>столи дитячі</v>
          </cell>
        </row>
        <row r="186">
          <cell r="B186" t="str">
            <v>столи письмові</v>
          </cell>
        </row>
        <row r="187">
          <cell r="B187" t="str">
            <v>шкафи</v>
          </cell>
        </row>
        <row r="188">
          <cell r="B188" t="str">
            <v>комплект у їдальню</v>
          </cell>
        </row>
        <row r="189">
          <cell r="B189" t="str">
            <v>стелажі</v>
          </cell>
        </row>
        <row r="190">
          <cell r="B190" t="str">
            <v>стільці   </v>
          </cell>
        </row>
        <row r="191">
          <cell r="B191" t="str">
            <v>ліжка дитячі</v>
          </cell>
        </row>
        <row r="192">
          <cell r="B192" t="str">
            <v>дитячий куточок</v>
          </cell>
        </row>
        <row r="193">
          <cell r="B193" t="str">
            <v>шкафчики дитячі</v>
          </cell>
        </row>
        <row r="198">
          <cell r="B198" t="str">
            <v>м'ячі</v>
          </cell>
        </row>
        <row r="199">
          <cell r="B199" t="str">
            <v>карабіни</v>
          </cell>
        </row>
        <row r="200">
          <cell r="B200" t="str">
            <v>скакалки</v>
          </cell>
        </row>
        <row r="201">
          <cell r="B201" t="str">
            <v>мішки спальні</v>
          </cell>
        </row>
        <row r="202">
          <cell r="B202" t="str">
            <v>палатки</v>
          </cell>
        </row>
        <row r="203">
          <cell r="B203" t="str">
            <v>мати</v>
          </cell>
        </row>
        <row r="204">
          <cell r="B204" t="str">
            <v>стіл тенісний</v>
          </cell>
        </row>
        <row r="205">
          <cell r="B205" t="str">
            <v>гирі</v>
          </cell>
        </row>
        <row r="206">
          <cell r="B206" t="str">
            <v>сітка волейбольна, футбольна</v>
          </cell>
        </row>
        <row r="213">
          <cell r="B213" t="str">
            <v>електротен</v>
          </cell>
        </row>
        <row r="214">
          <cell r="B214" t="str">
            <v>провід електричний</v>
          </cell>
        </row>
        <row r="215">
          <cell r="B215" t="str">
            <v>розетеки, вимикачі</v>
          </cell>
        </row>
        <row r="216">
          <cell r="B216" t="str">
            <v>праска</v>
          </cell>
        </row>
        <row r="217">
          <cell r="B217" t="str">
            <v>насос центробіжний</v>
          </cell>
        </row>
        <row r="218">
          <cell r="B218" t="str">
            <v>електроконвектор</v>
          </cell>
        </row>
        <row r="219">
          <cell r="B219" t="str">
            <v>витяжка електрична</v>
          </cell>
        </row>
        <row r="220">
          <cell r="B220" t="str">
            <v>електрорушник</v>
          </cell>
        </row>
        <row r="221">
          <cell r="B221" t="str">
            <v>електром'ясорубка</v>
          </cell>
        </row>
        <row r="222">
          <cell r="B222" t="str">
            <v>полосмок</v>
          </cell>
        </row>
        <row r="223">
          <cell r="B223" t="str">
            <v>праска</v>
          </cell>
        </row>
        <row r="224">
          <cell r="B224" t="str">
            <v>енергозберігаючі лампи</v>
          </cell>
        </row>
        <row r="225">
          <cell r="B225" t="str">
            <v>світильники</v>
          </cell>
        </row>
        <row r="226">
          <cell r="B226" t="str">
            <v>електролампочки</v>
          </cell>
        </row>
        <row r="227">
          <cell r="B227" t="str">
            <v>лампи люмінісцентні</v>
          </cell>
        </row>
        <row r="228">
          <cell r="B228" t="str">
            <v>електрокомфорки</v>
          </cell>
        </row>
        <row r="229">
          <cell r="B229" t="str">
            <v>електродрель</v>
          </cell>
        </row>
        <row r="230">
          <cell r="B230" t="str">
            <v>контактори</v>
          </cell>
        </row>
        <row r="232">
          <cell r="B232" t="str">
            <v>ФМ-приймач</v>
          </cell>
        </row>
        <row r="237">
          <cell r="B237" t="str">
            <v>Модем, кабель, антена</v>
          </cell>
        </row>
        <row r="238">
          <cell r="B238" t="str">
            <v>Паливно-мастильні матеріали</v>
          </cell>
        </row>
        <row r="239">
          <cell r="B239" t="str">
            <v>Масло моторне</v>
          </cell>
        </row>
        <row r="240">
          <cell r="B240" t="str">
            <v>Вогнегасники</v>
          </cell>
        </row>
        <row r="241">
          <cell r="B241" t="str">
            <v>Медикаменти</v>
          </cell>
        </row>
        <row r="242">
          <cell r="B242" t="str">
            <v>Печатка</v>
          </cell>
        </row>
        <row r="243">
          <cell r="B243" t="str">
            <v>Вивіска</v>
          </cell>
        </row>
        <row r="248">
          <cell r="B248" t="str">
            <v>малозабезпечені</v>
          </cell>
        </row>
        <row r="249">
          <cell r="B249" t="str">
            <v>діти-сироти</v>
          </cell>
        </row>
        <row r="250">
          <cell r="B250" t="str">
            <v>учні 1-4 класи</v>
          </cell>
        </row>
        <row r="251">
          <cell r="B251" t="str">
            <v>учні АТО</v>
          </cell>
        </row>
        <row r="252">
          <cell r="B252" t="str">
            <v>діти малозаб і сироди ДНЗ</v>
          </cell>
        </row>
        <row r="253">
          <cell r="B253" t="str">
            <v>діти АТО ДНЗ</v>
          </cell>
        </row>
        <row r="254">
          <cell r="B254" t="str">
            <v>діти з багатод сімей ДНЗ</v>
          </cell>
        </row>
        <row r="255">
          <cell r="B255" t="str">
            <v>діти не пільгові категорії ДНЗ</v>
          </cell>
        </row>
        <row r="259">
          <cell r="B259" t="str">
            <v>Підвіз учнів</v>
          </cell>
        </row>
        <row r="260">
          <cell r="B260" t="str">
            <v>Підвіз вчителів</v>
          </cell>
        </row>
        <row r="261">
          <cell r="B261" t="str">
            <v>Страхування автобуса</v>
          </cell>
        </row>
        <row r="262">
          <cell r="B262" t="str">
            <v>Технічнеобслуговування автобусів</v>
          </cell>
        </row>
        <row r="263">
          <cell r="B263" t="str">
            <v>Реєстрація автобуса</v>
          </cell>
        </row>
        <row r="264">
          <cell r="B264" t="str">
            <v>Техогляд автобусів</v>
          </cell>
        </row>
        <row r="265">
          <cell r="B265" t="str">
            <v>Передрейсовий огляд</v>
          </cell>
        </row>
        <row r="266">
          <cell r="B266" t="str">
            <v>Встановлення пожежної сигналізації</v>
          </cell>
        </row>
        <row r="267">
          <cell r="B267" t="str">
            <v>Обслуговування пожежної сигналізації</v>
          </cell>
        </row>
        <row r="268">
          <cell r="B268" t="str">
            <v>Оплата телефонного зв'язку</v>
          </cell>
        </row>
        <row r="269">
          <cell r="B269" t="str">
            <v>абонплата</v>
          </cell>
        </row>
        <row r="270">
          <cell r="B270" t="str">
            <v>оплата Інтернет</v>
          </cell>
        </row>
        <row r="271">
          <cell r="B271" t="str">
            <v>міжміські розмови</v>
          </cell>
        </row>
        <row r="272">
          <cell r="B272" t="str">
            <v>підключення до мережі Інтернет</v>
          </cell>
        </row>
        <row r="273">
          <cell r="B273" t="str">
            <v>Послуги банку</v>
          </cell>
        </row>
        <row r="274">
          <cell r="B274" t="str">
            <v>Пеерзарядка вогнегасників</v>
          </cell>
        </row>
        <row r="275">
          <cell r="B275" t="str">
            <v>Обслуговування газової котельні</v>
          </cell>
        </row>
        <row r="276">
          <cell r="B276" t="str">
            <v>Обслуговування підземного газопроводу</v>
          </cell>
        </row>
        <row r="277">
          <cell r="B277" t="str">
            <v>Обслуговування електогосподарства</v>
          </cell>
        </row>
        <row r="278">
          <cell r="B278" t="str">
            <v>Перевірка вимірювальних приладів</v>
          </cell>
        </row>
        <row r="279">
          <cell r="B279" t="str">
            <v>Страхування дітей-сиріт</v>
          </cell>
        </row>
        <row r="280">
          <cell r="B280" t="str">
            <v>Вогнезахисна обробка</v>
          </cell>
        </row>
        <row r="281">
          <cell r="B281" t="str">
            <v>Ремонт грозовідводів</v>
          </cell>
        </row>
        <row r="282">
          <cell r="B282" t="str">
            <v>Виміри опору ізоляції</v>
          </cell>
        </row>
        <row r="283">
          <cell r="B283" t="str">
            <v>Ремонт електрообладнання та електропроводки</v>
          </cell>
        </row>
        <row r="284">
          <cell r="B284" t="str">
            <v>Заземлення</v>
          </cell>
        </row>
        <row r="285">
          <cell r="B285" t="str">
            <v>Обстеження димоходів, вентиляцій</v>
          </cell>
        </row>
        <row r="286">
          <cell r="B286" t="str">
            <v>ПОТОЧНІ РЕМОНТИ</v>
          </cell>
        </row>
        <row r="287">
          <cell r="B287" t="str">
            <v>Поточний ремонт </v>
          </cell>
        </row>
        <row r="288">
          <cell r="B288" t="str">
            <v>Поточний ремонт</v>
          </cell>
        </row>
        <row r="289">
          <cell r="B289" t="str">
            <v>Поточний ремонт</v>
          </cell>
        </row>
        <row r="290">
          <cell r="B290" t="str">
            <v>Поточний ремонт</v>
          </cell>
        </row>
        <row r="291">
          <cell r="B291" t="str">
            <v>Поточний ремонт</v>
          </cell>
        </row>
        <row r="292">
          <cell r="B292" t="str">
            <v>Поточний ремонт</v>
          </cell>
        </row>
        <row r="293">
          <cell r="B293" t="str">
            <v>Поточний ремонт</v>
          </cell>
        </row>
        <row r="294">
          <cell r="B294" t="str">
            <v>Поточний ремонт</v>
          </cell>
        </row>
        <row r="295">
          <cell r="B295" t="str">
            <v>Поточний ремонт</v>
          </cell>
        </row>
        <row r="296">
          <cell r="B296" t="str">
            <v>Поточний ремонт</v>
          </cell>
        </row>
        <row r="297">
          <cell r="B297" t="str">
            <v>Поточний ремонт</v>
          </cell>
        </row>
        <row r="298">
          <cell r="B298" t="str">
            <v>Поточний ремонт</v>
          </cell>
        </row>
        <row r="299">
          <cell r="B299" t="str">
            <v>Заправка картриджів</v>
          </cell>
        </row>
        <row r="300">
          <cell r="B300" t="str">
            <v>Атестація робочих місць</v>
          </cell>
        </row>
        <row r="301">
          <cell r="B301" t="str">
            <v>Виготовлення атестатів та свідоцтв</v>
          </cell>
        </row>
        <row r="302">
          <cell r="B302" t="str">
            <v>Свідоцтво на право власності на землю</v>
          </cell>
        </row>
        <row r="303">
          <cell r="B303" t="str">
            <v>Порізка лісоматеріалів</v>
          </cell>
        </row>
        <row r="304">
          <cell r="B304" t="str">
            <v>Програмний комплекс "Курс"</v>
          </cell>
        </row>
        <row r="305">
          <cell r="B305" t="str">
            <v>Дератизація</v>
          </cell>
        </row>
        <row r="306">
          <cell r="B306" t="str">
            <v>Вивіз нечистот</v>
          </cell>
        </row>
        <row r="307">
          <cell r="B307" t="str">
            <v>Ремонт комп'ютера</v>
          </cell>
        </row>
        <row r="308">
          <cell r="B308" t="str">
            <v>реєстрація статуту</v>
          </cell>
        </row>
        <row r="309">
          <cell r="B309" t="str">
            <v>Виготовлення інвентарної справи</v>
          </cell>
        </row>
        <row r="310">
          <cell r="B310" t="str">
            <v>Доставка підручників</v>
          </cell>
        </row>
        <row r="319">
          <cell r="B319" t="str">
            <v>Курси на 1 місяць</v>
          </cell>
        </row>
        <row r="320">
          <cell r="B320" t="str">
            <v>Курси на 3 тижні</v>
          </cell>
        </row>
        <row r="321">
          <cell r="B321" t="str">
            <v>Курси індивідуальні</v>
          </cell>
        </row>
        <row r="322">
          <cell r="B322" t="str">
            <v>Курси на 2 тижні</v>
          </cell>
        </row>
        <row r="323">
          <cell r="B323" t="str">
            <v>Курси на 2 тижні  ДНЗ</v>
          </cell>
        </row>
        <row r="324">
          <cell r="B324" t="str">
            <v>Курси 1 тиждень в Хмельницькому</v>
          </cell>
        </row>
        <row r="325">
          <cell r="B325" t="str">
            <v>Семінари</v>
          </cell>
        </row>
        <row r="326">
          <cell r="B326" t="str">
            <v>Змагання, олімпіади учнів</v>
          </cell>
        </row>
        <row r="327">
          <cell r="B327" t="str">
            <v>Проїзд на роботу </v>
          </cell>
        </row>
        <row r="335">
          <cell r="B335" t="str">
            <v>Оплата теплопостачання Улашанівський НВК</v>
          </cell>
        </row>
        <row r="336">
          <cell r="B336" t="str">
            <v>Оплата теплопостачання Цвітоське НВО</v>
          </cell>
        </row>
        <row r="337">
          <cell r="B337" t="str">
            <v>Оплата теплопостачання Крупецький НВК</v>
          </cell>
        </row>
        <row r="341">
          <cell r="B341" t="str">
            <v>Оплата водопостачання Лисиченський НВК</v>
          </cell>
        </row>
        <row r="346">
          <cell r="B346" t="str">
            <v>Оплата електроенергії</v>
          </cell>
        </row>
        <row r="347">
          <cell r="B347" t="str">
            <v>Оплата електроопалення</v>
          </cell>
        </row>
        <row r="351">
          <cell r="B351" t="str">
            <v>Оплата природного газу ЗОШ</v>
          </cell>
        </row>
        <row r="352">
          <cell r="B352" t="str">
            <v>Оплата природного газу ДНЗ</v>
          </cell>
        </row>
        <row r="356">
          <cell r="B356" t="str">
            <v>Вуггілля</v>
          </cell>
        </row>
        <row r="357">
          <cell r="B357" t="str">
            <v>Дрова</v>
          </cell>
        </row>
        <row r="358">
          <cell r="B358" t="str">
            <v>Доставка дров</v>
          </cell>
        </row>
        <row r="363">
          <cell r="B363" t="str">
            <v>Виплати дітям-сиротам</v>
          </cell>
        </row>
        <row r="367">
          <cell r="B367" t="str">
            <v>Електронасос</v>
          </cell>
        </row>
        <row r="368">
          <cell r="B368" t="str">
            <v>Електрокотел</v>
          </cell>
        </row>
        <row r="369">
          <cell r="B369" t="str">
            <v>Пральна машинка</v>
          </cell>
        </row>
        <row r="370">
          <cell r="B370" t="str">
            <v>Холодильник</v>
          </cell>
        </row>
        <row r="371">
          <cell r="B371" t="str">
            <v>Комп'ютер</v>
          </cell>
        </row>
        <row r="372">
          <cell r="B372" t="str">
            <v>Принтер</v>
          </cell>
        </row>
        <row r="373">
          <cell r="B373" t="str">
            <v>Мультимедійний проектор</v>
          </cell>
        </row>
        <row r="374">
          <cell r="B374" t="str">
            <v>Косилка</v>
          </cell>
        </row>
        <row r="375">
          <cell r="B375" t="str">
            <v>Витяжка</v>
          </cell>
        </row>
        <row r="376">
          <cell r="B376" t="str">
            <v>Підручники</v>
          </cell>
        </row>
        <row r="377">
          <cell r="B377" t="str">
            <v>Мікшерний пульт</v>
          </cell>
        </row>
        <row r="378">
          <cell r="B378" t="str">
            <v>Мікрофон</v>
          </cell>
        </row>
        <row r="379">
          <cell r="B379" t="str">
            <v>Електроплита </v>
          </cell>
        </row>
        <row r="380">
          <cell r="B380" t="str">
            <v>Пилосмок</v>
          </cell>
        </row>
        <row r="381">
          <cell r="B381" t="str">
            <v>Відеокамера</v>
          </cell>
        </row>
        <row r="382">
          <cell r="B382" t="str">
            <v>Стенд</v>
          </cell>
        </row>
        <row r="430">
          <cell r="B430" t="str">
            <v>навчання по цивільній обороні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0"/>
  <sheetViews>
    <sheetView tabSelected="1" zoomScale="75" zoomScaleNormal="75" workbookViewId="0" topLeftCell="A1">
      <pane xSplit="2" ySplit="3" topLeftCell="C4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43" sqref="C443"/>
    </sheetView>
  </sheetViews>
  <sheetFormatPr defaultColWidth="9.00390625" defaultRowHeight="12.75"/>
  <cols>
    <col min="1" max="1" width="4.625" style="0" customWidth="1"/>
    <col min="2" max="2" width="53.625" style="36" customWidth="1"/>
    <col min="5" max="5" width="10.25390625" style="0" customWidth="1"/>
    <col min="6" max="6" width="11.25390625" style="0" customWidth="1"/>
    <col min="7" max="7" width="10.25390625" style="0" customWidth="1"/>
    <col min="8" max="8" width="10.75390625" style="0" customWidth="1"/>
    <col min="9" max="11" width="9.125" style="0" hidden="1" customWidth="1"/>
    <col min="12" max="12" width="11.00390625" style="0" hidden="1" customWidth="1"/>
    <col min="13" max="13" width="9.125" style="0" hidden="1" customWidth="1"/>
    <col min="14" max="14" width="11.625" style="0" customWidth="1"/>
  </cols>
  <sheetData>
    <row r="1" spans="2:12" ht="12.75">
      <c r="B1" s="36" t="str">
        <f>'[1]Головлі'!B1</f>
        <v>Розрахунок планових призначень по КЕКВ на 2018 рік</v>
      </c>
      <c r="E1" s="42" t="s">
        <v>0</v>
      </c>
      <c r="F1" s="42" t="s">
        <v>0</v>
      </c>
      <c r="G1" s="42" t="s">
        <v>0</v>
      </c>
      <c r="H1" s="42" t="s">
        <v>64</v>
      </c>
      <c r="J1" s="54" t="s">
        <v>1</v>
      </c>
      <c r="K1" s="54"/>
      <c r="L1" s="54"/>
    </row>
    <row r="2" spans="1:14" ht="43.5">
      <c r="A2" s="1"/>
      <c r="B2" s="37" t="s">
        <v>65</v>
      </c>
      <c r="C2" s="43"/>
      <c r="D2" s="43"/>
      <c r="E2" s="2" t="s">
        <v>5</v>
      </c>
      <c r="F2" s="2" t="s">
        <v>2</v>
      </c>
      <c r="G2" s="2" t="s">
        <v>3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3</v>
      </c>
      <c r="M2" s="2" t="s">
        <v>7</v>
      </c>
      <c r="N2" s="43"/>
    </row>
    <row r="3" spans="1:14" ht="15">
      <c r="A3" s="3"/>
      <c r="B3" s="38" t="s">
        <v>8</v>
      </c>
      <c r="C3" s="3" t="s">
        <v>9</v>
      </c>
      <c r="D3" s="3"/>
      <c r="E3" s="3">
        <f>E4+E5+E6+E7+E8</f>
        <v>554487</v>
      </c>
      <c r="F3" s="3">
        <f aca="true" t="shared" si="0" ref="F3:M3">F4+F5+F6+F7+F8</f>
        <v>1722972</v>
      </c>
      <c r="G3" s="3">
        <f t="shared" si="0"/>
        <v>24081</v>
      </c>
      <c r="H3" s="3">
        <f t="shared" si="0"/>
        <v>240335</v>
      </c>
      <c r="I3" s="3">
        <f t="shared" si="0"/>
        <v>0</v>
      </c>
      <c r="J3" s="3">
        <f t="shared" si="0"/>
        <v>0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7">
        <f>SUM(E3:M3)</f>
        <v>2541875</v>
      </c>
    </row>
    <row r="4" spans="1:14" ht="15">
      <c r="A4" s="4"/>
      <c r="B4" s="39" t="str">
        <f>'[1]Головлі'!B4</f>
        <v>Зарплата пед працівників</v>
      </c>
      <c r="C4" s="4"/>
      <c r="D4" s="4"/>
      <c r="E4" s="4"/>
      <c r="F4" s="4">
        <v>1722972</v>
      </c>
      <c r="G4" s="4"/>
      <c r="H4" s="4"/>
      <c r="I4" s="4"/>
      <c r="J4" s="4"/>
      <c r="K4" s="4"/>
      <c r="L4" s="4"/>
      <c r="M4" s="4"/>
      <c r="N4" s="23"/>
    </row>
    <row r="5" spans="1:14" ht="15">
      <c r="A5" s="4"/>
      <c r="B5" s="39" t="str">
        <f>'[1]Головлі'!B5</f>
        <v>Зарплата тех працівників</v>
      </c>
      <c r="C5" s="4"/>
      <c r="D5" s="4"/>
      <c r="E5" s="4">
        <f>554487</f>
        <v>554487</v>
      </c>
      <c r="F5" s="4"/>
      <c r="G5" s="4">
        <f>24081</f>
        <v>24081</v>
      </c>
      <c r="H5" s="4"/>
      <c r="I5" s="4"/>
      <c r="J5" s="4"/>
      <c r="K5" s="4"/>
      <c r="L5" s="4"/>
      <c r="M5" s="4"/>
      <c r="N5" s="23"/>
    </row>
    <row r="6" spans="1:14" ht="15">
      <c r="A6" s="5"/>
      <c r="B6" s="39" t="str">
        <f>'[1]Головлі'!B6</f>
        <v>Зарплата ДНЗ</v>
      </c>
      <c r="C6" s="5"/>
      <c r="D6" s="5"/>
      <c r="E6" s="4"/>
      <c r="F6" s="4"/>
      <c r="G6" s="4"/>
      <c r="H6" s="4">
        <v>240335</v>
      </c>
      <c r="I6" s="4"/>
      <c r="J6" s="4"/>
      <c r="K6" s="4"/>
      <c r="L6" s="4"/>
      <c r="M6" s="4"/>
      <c r="N6" s="5"/>
    </row>
    <row r="7" spans="1:14" ht="15">
      <c r="A7" s="5"/>
      <c r="B7" s="39">
        <f>'[1]Головлі'!B7</f>
        <v>0</v>
      </c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5">
      <c r="A8" s="5"/>
      <c r="B8" s="39">
        <f>'[1]Головлі'!B8</f>
        <v>0</v>
      </c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5">
      <c r="A9" s="3"/>
      <c r="B9" s="38" t="s">
        <v>10</v>
      </c>
      <c r="C9" s="3" t="s">
        <v>9</v>
      </c>
      <c r="D9" s="3"/>
      <c r="E9" s="3">
        <f>E10+E11+E12+E13+E14</f>
        <v>121987</v>
      </c>
      <c r="F9" s="3">
        <f aca="true" t="shared" si="1" ref="F9:M9">F10+F11+F12+F13+F14</f>
        <v>379026</v>
      </c>
      <c r="G9" s="3">
        <f>G10+G11+G12+G13+G14</f>
        <v>5298</v>
      </c>
      <c r="H9" s="3">
        <f t="shared" si="1"/>
        <v>52874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7">
        <f>SUM(E9:M9)</f>
        <v>559185</v>
      </c>
    </row>
    <row r="10" spans="1:14" ht="15">
      <c r="A10" s="4"/>
      <c r="B10" s="39" t="str">
        <f>'[1]Головлі'!B10</f>
        <v>Нарахування на зарплату пед працівників</v>
      </c>
      <c r="C10" s="4"/>
      <c r="D10" s="4"/>
      <c r="E10" s="4">
        <f>ROUND(E4*0.22,0)</f>
        <v>0</v>
      </c>
      <c r="F10" s="4">
        <f>ROUND(F4*0.2199838,0)</f>
        <v>379026</v>
      </c>
      <c r="G10" s="4">
        <f>ROUND(G4*0.2199838,0)</f>
        <v>0</v>
      </c>
      <c r="H10" s="4">
        <f aca="true" t="shared" si="2" ref="F10:M12">ROUND(H4*0.22,0)</f>
        <v>0</v>
      </c>
      <c r="I10" s="4">
        <f t="shared" si="2"/>
        <v>0</v>
      </c>
      <c r="J10" s="4">
        <f t="shared" si="2"/>
        <v>0</v>
      </c>
      <c r="K10" s="4">
        <f t="shared" si="2"/>
        <v>0</v>
      </c>
      <c r="L10" s="4">
        <f t="shared" si="2"/>
        <v>0</v>
      </c>
      <c r="M10" s="4">
        <f t="shared" si="2"/>
        <v>0</v>
      </c>
      <c r="N10" s="23"/>
    </row>
    <row r="11" spans="1:14" ht="15">
      <c r="A11" s="4"/>
      <c r="B11" s="39" t="str">
        <f>'[1]Головлі'!B11</f>
        <v>Нарахування на зарплату тех працівників</v>
      </c>
      <c r="C11" s="4"/>
      <c r="D11" s="4"/>
      <c r="E11" s="4">
        <f>ROUND(E5*0.22,0)</f>
        <v>121987</v>
      </c>
      <c r="F11" s="4">
        <f t="shared" si="2"/>
        <v>0</v>
      </c>
      <c r="G11" s="4">
        <f>ROUND(G5*0.22,0)</f>
        <v>5298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3"/>
    </row>
    <row r="12" spans="1:14" ht="15">
      <c r="A12" s="6"/>
      <c r="B12" s="39" t="str">
        <f>'[1]Головлі'!B12</f>
        <v>Нарахування на зарплату ДНЗ</v>
      </c>
      <c r="C12" s="5"/>
      <c r="D12" s="5"/>
      <c r="E12" s="4">
        <f>ROUND(E6*0.22,0)</f>
        <v>0</v>
      </c>
      <c r="F12" s="4">
        <f t="shared" si="2"/>
        <v>0</v>
      </c>
      <c r="G12" s="4">
        <f>ROUND(G6*0.22,0)</f>
        <v>0</v>
      </c>
      <c r="H12" s="4">
        <f t="shared" si="2"/>
        <v>52874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>ROUND(M6*0.22,0)</f>
        <v>0</v>
      </c>
      <c r="N12" s="5"/>
    </row>
    <row r="13" spans="1:14" ht="15">
      <c r="A13" s="6"/>
      <c r="B13" s="39">
        <f>'[1]Головлі'!B13</f>
        <v>0</v>
      </c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5">
      <c r="A14" s="6"/>
      <c r="B14" s="39">
        <f>'[1]Головлі'!B14</f>
        <v>0</v>
      </c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5">
      <c r="A15" s="7"/>
      <c r="B15" s="8" t="s">
        <v>11</v>
      </c>
      <c r="C15" s="7"/>
      <c r="D15" s="7"/>
      <c r="E15" s="3">
        <f aca="true" t="shared" si="3" ref="E15:M15">E17+E18+E19+E20+E21+E40+E63+E77+E90+E124+E173+E183+E184+E196+E197+E212+E242+E237+E238+E239+E240+E241+E243</f>
        <v>0</v>
      </c>
      <c r="F15" s="3">
        <f t="shared" si="3"/>
        <v>0</v>
      </c>
      <c r="G15" s="3">
        <f>G17+G18+G19+G20+G21+G40+G63+G77+G90+G124+G173+G183+G184+G196+G197+G212+G242+G237+G238+G239+G240+G241+G243</f>
        <v>104315</v>
      </c>
      <c r="H15" s="3">
        <f t="shared" si="3"/>
        <v>355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  <c r="N15" s="7">
        <f>SUM(E15:M15)</f>
        <v>104670</v>
      </c>
    </row>
    <row r="16" spans="2:7" ht="15">
      <c r="B16" s="9"/>
      <c r="C16" s="10" t="s">
        <v>12</v>
      </c>
      <c r="D16" s="11" t="s">
        <v>13</v>
      </c>
      <c r="E16" s="11" t="s">
        <v>9</v>
      </c>
      <c r="F16" s="11"/>
      <c r="G16" s="11"/>
    </row>
    <row r="17" spans="1:14" ht="14.25">
      <c r="A17" s="12">
        <v>1</v>
      </c>
      <c r="B17" s="34" t="s">
        <v>14</v>
      </c>
      <c r="C17" s="14" t="s">
        <v>15</v>
      </c>
      <c r="D17" s="13">
        <v>11</v>
      </c>
      <c r="E17" s="13"/>
      <c r="F17" s="13"/>
      <c r="G17" s="13">
        <v>1020</v>
      </c>
      <c r="H17" s="17"/>
      <c r="I17" s="17"/>
      <c r="J17" s="17"/>
      <c r="K17" s="17"/>
      <c r="L17" s="17"/>
      <c r="M17" s="17"/>
      <c r="N17" s="17">
        <f>SUM(E17:M17)</f>
        <v>1020</v>
      </c>
    </row>
    <row r="18" spans="1:14" ht="14.25">
      <c r="A18" s="12">
        <v>2</v>
      </c>
      <c r="B18" s="34" t="s">
        <v>16</v>
      </c>
      <c r="C18" s="14" t="s">
        <v>15</v>
      </c>
      <c r="D18" s="13"/>
      <c r="E18" s="13"/>
      <c r="F18" s="13"/>
      <c r="G18" s="13"/>
      <c r="H18" s="17"/>
      <c r="I18" s="17"/>
      <c r="J18" s="17"/>
      <c r="K18" s="17"/>
      <c r="L18" s="17"/>
      <c r="M18" s="17"/>
      <c r="N18" s="17">
        <f aca="true" t="shared" si="4" ref="N18:N81">SUM(E18:M18)</f>
        <v>0</v>
      </c>
    </row>
    <row r="19" spans="1:14" ht="14.25">
      <c r="A19" s="12">
        <v>3</v>
      </c>
      <c r="B19" s="34" t="s">
        <v>17</v>
      </c>
      <c r="C19" s="14" t="s">
        <v>15</v>
      </c>
      <c r="D19" s="13">
        <v>19</v>
      </c>
      <c r="E19" s="13"/>
      <c r="F19" s="13"/>
      <c r="G19" s="13">
        <f>D19*5</f>
        <v>95</v>
      </c>
      <c r="H19" s="17"/>
      <c r="I19" s="17"/>
      <c r="J19" s="17"/>
      <c r="K19" s="17"/>
      <c r="L19" s="17"/>
      <c r="M19" s="17"/>
      <c r="N19" s="17">
        <f t="shared" si="4"/>
        <v>95</v>
      </c>
    </row>
    <row r="20" spans="1:14" ht="14.25">
      <c r="A20" s="12">
        <v>4</v>
      </c>
      <c r="B20" s="34" t="s">
        <v>18</v>
      </c>
      <c r="C20" s="14" t="s">
        <v>15</v>
      </c>
      <c r="D20" s="13"/>
      <c r="E20" s="13"/>
      <c r="F20" s="13"/>
      <c r="G20" s="13"/>
      <c r="H20" s="17"/>
      <c r="I20" s="17"/>
      <c r="J20" s="17"/>
      <c r="K20" s="17"/>
      <c r="L20" s="17"/>
      <c r="M20" s="17"/>
      <c r="N20" s="17">
        <f t="shared" si="4"/>
        <v>0</v>
      </c>
    </row>
    <row r="21" spans="1:14" ht="14.25">
      <c r="A21" s="12">
        <v>5</v>
      </c>
      <c r="B21" s="34" t="s">
        <v>19</v>
      </c>
      <c r="C21" s="14"/>
      <c r="D21" s="13"/>
      <c r="E21" s="13">
        <f aca="true" t="shared" si="5" ref="E21:M21">SUM(E22:E39)</f>
        <v>0</v>
      </c>
      <c r="F21" s="13">
        <f t="shared" si="5"/>
        <v>0</v>
      </c>
      <c r="G21" s="13">
        <f t="shared" si="5"/>
        <v>800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7"/>
    </row>
    <row r="22" spans="1:14" ht="14.25">
      <c r="A22" s="11"/>
      <c r="B22" s="10" t="str">
        <f>'[1]Головлі'!B22</f>
        <v>файли</v>
      </c>
      <c r="C22" s="11" t="s">
        <v>15</v>
      </c>
      <c r="D22" s="13"/>
      <c r="E22" s="11"/>
      <c r="F22" s="11"/>
      <c r="G22" s="11"/>
      <c r="N22" s="11">
        <f t="shared" si="4"/>
        <v>0</v>
      </c>
    </row>
    <row r="23" spans="1:14" ht="14.25">
      <c r="A23" s="11"/>
      <c r="B23" s="10" t="str">
        <f>'[1]Головлі'!B23</f>
        <v>зошит</v>
      </c>
      <c r="C23" s="11" t="s">
        <v>15</v>
      </c>
      <c r="D23" s="27"/>
      <c r="E23" s="11"/>
      <c r="F23" s="11"/>
      <c r="G23" s="11"/>
      <c r="N23" s="11">
        <f t="shared" si="4"/>
        <v>0</v>
      </c>
    </row>
    <row r="24" spans="1:14" ht="14.25">
      <c r="A24" s="11"/>
      <c r="B24" s="10" t="str">
        <f>'[1]Головлі'!B24</f>
        <v>ватман</v>
      </c>
      <c r="C24" s="11" t="s">
        <v>15</v>
      </c>
      <c r="D24" s="27"/>
      <c r="E24" s="11"/>
      <c r="F24" s="11"/>
      <c r="G24" s="11"/>
      <c r="N24" s="11">
        <f t="shared" si="4"/>
        <v>0</v>
      </c>
    </row>
    <row r="25" spans="1:14" ht="12.75">
      <c r="A25" s="11"/>
      <c r="B25" s="10" t="str">
        <f>'[1]Головлі'!B25</f>
        <v>книги канцелярські</v>
      </c>
      <c r="C25" s="11" t="s">
        <v>15</v>
      </c>
      <c r="D25" s="11"/>
      <c r="E25" s="11"/>
      <c r="F25" s="11"/>
      <c r="G25" s="11"/>
      <c r="N25" s="11">
        <f t="shared" si="4"/>
        <v>0</v>
      </c>
    </row>
    <row r="26" spans="1:14" ht="12.75">
      <c r="A26" s="11"/>
      <c r="B26" s="10" t="str">
        <f>'[1]Головлі'!B26</f>
        <v>папір</v>
      </c>
      <c r="C26" s="11" t="s">
        <v>15</v>
      </c>
      <c r="D26" s="11">
        <v>10</v>
      </c>
      <c r="E26" s="11"/>
      <c r="F26" s="11"/>
      <c r="G26" s="11">
        <f>D26*80</f>
        <v>800</v>
      </c>
      <c r="N26" s="11">
        <f t="shared" si="4"/>
        <v>800</v>
      </c>
    </row>
    <row r="27" spans="1:14" ht="12.75">
      <c r="A27" s="11"/>
      <c r="B27" s="10" t="str">
        <f>'[1]Головлі'!B27</f>
        <v>папки скорозшивачі</v>
      </c>
      <c r="C27" s="11" t="s">
        <v>15</v>
      </c>
      <c r="D27" s="11"/>
      <c r="E27" s="11"/>
      <c r="F27" s="11"/>
      <c r="G27" s="11"/>
      <c r="N27" s="11">
        <f t="shared" si="4"/>
        <v>0</v>
      </c>
    </row>
    <row r="28" spans="1:14" ht="12.75">
      <c r="A28" s="11"/>
      <c r="B28" s="10" t="str">
        <f>'[1]Головлі'!B28</f>
        <v>крейда</v>
      </c>
      <c r="C28" s="11" t="s">
        <v>20</v>
      </c>
      <c r="D28" s="11"/>
      <c r="E28" s="11"/>
      <c r="F28" s="11"/>
      <c r="G28" s="11"/>
      <c r="N28" s="11">
        <f t="shared" si="4"/>
        <v>0</v>
      </c>
    </row>
    <row r="29" spans="1:14" ht="12.75">
      <c r="A29" s="11"/>
      <c r="B29" s="10" t="str">
        <f>'[1]Головлі'!B29</f>
        <v>папка сегрегатор</v>
      </c>
      <c r="C29" s="11" t="s">
        <v>15</v>
      </c>
      <c r="D29" s="11"/>
      <c r="E29" s="11"/>
      <c r="F29" s="11"/>
      <c r="G29" s="11"/>
      <c r="N29" s="11">
        <f t="shared" si="4"/>
        <v>0</v>
      </c>
    </row>
    <row r="30" spans="1:14" ht="12.75">
      <c r="A30" s="11"/>
      <c r="B30" s="10" t="str">
        <f>'[1]Головлі'!B30</f>
        <v>картридж</v>
      </c>
      <c r="C30" s="11" t="s">
        <v>15</v>
      </c>
      <c r="D30" s="11"/>
      <c r="E30" s="11"/>
      <c r="F30" s="11"/>
      <c r="G30" s="11"/>
      <c r="N30" s="11">
        <f t="shared" si="4"/>
        <v>0</v>
      </c>
    </row>
    <row r="31" spans="1:14" ht="12.75">
      <c r="A31" s="11"/>
      <c r="B31" s="10" t="str">
        <f>'[1]Головлі'!B31</f>
        <v>книги   </v>
      </c>
      <c r="C31" s="11" t="s">
        <v>15</v>
      </c>
      <c r="D31" s="11"/>
      <c r="E31" s="11"/>
      <c r="F31" s="11"/>
      <c r="G31" s="11"/>
      <c r="N31" s="11">
        <f t="shared" si="4"/>
        <v>0</v>
      </c>
    </row>
    <row r="32" spans="1:14" ht="12.75">
      <c r="A32" s="11"/>
      <c r="B32" s="10" t="str">
        <f>'[1]Головлі'!B32</f>
        <v>флешка</v>
      </c>
      <c r="C32" s="11" t="s">
        <v>15</v>
      </c>
      <c r="D32" s="11"/>
      <c r="E32" s="11"/>
      <c r="F32" s="11"/>
      <c r="G32" s="11"/>
      <c r="N32" s="11">
        <f t="shared" si="4"/>
        <v>0</v>
      </c>
    </row>
    <row r="33" spans="1:14" ht="12.75">
      <c r="A33" s="11"/>
      <c r="B33" s="10" t="str">
        <f>'[1]Головлі'!B33</f>
        <v>мишка комп</v>
      </c>
      <c r="C33" s="11" t="s">
        <v>15</v>
      </c>
      <c r="D33" s="11"/>
      <c r="E33" s="11"/>
      <c r="F33" s="11"/>
      <c r="G33" s="11"/>
      <c r="N33" s="11">
        <f t="shared" si="4"/>
        <v>0</v>
      </c>
    </row>
    <row r="34" spans="1:14" ht="12.75">
      <c r="A34" s="11"/>
      <c r="B34" s="10" t="str">
        <f>'[1]Головлі'!B34</f>
        <v>краска штемпельна, чорнило</v>
      </c>
      <c r="C34" s="11" t="s">
        <v>15</v>
      </c>
      <c r="D34" s="11"/>
      <c r="E34" s="11"/>
      <c r="F34" s="11"/>
      <c r="G34" s="11"/>
      <c r="N34" s="11">
        <f t="shared" si="4"/>
        <v>0</v>
      </c>
    </row>
    <row r="35" spans="1:14" ht="12.75">
      <c r="A35" s="11"/>
      <c r="B35" s="10" t="str">
        <f>'[1]Головлі'!B35</f>
        <v>мікрофон</v>
      </c>
      <c r="C35" s="11"/>
      <c r="D35" s="11"/>
      <c r="E35" s="11"/>
      <c r="F35" s="11"/>
      <c r="G35" s="11"/>
      <c r="N35" s="11">
        <f t="shared" si="4"/>
        <v>0</v>
      </c>
    </row>
    <row r="36" spans="1:14" ht="12.75">
      <c r="A36" s="11"/>
      <c r="B36" s="10" t="str">
        <f>'[1]Головлі'!B36</f>
        <v>кабель акустичний</v>
      </c>
      <c r="C36" s="11"/>
      <c r="D36" s="11"/>
      <c r="E36" s="11"/>
      <c r="F36" s="11"/>
      <c r="G36" s="11"/>
      <c r="N36" s="11">
        <f t="shared" si="4"/>
        <v>0</v>
      </c>
    </row>
    <row r="37" spans="1:14" ht="12.75">
      <c r="A37" s="11"/>
      <c r="B37" s="10" t="str">
        <f>'[1]Головлі'!B37</f>
        <v>сітка мікрофонна</v>
      </c>
      <c r="C37" s="11"/>
      <c r="D37" s="11"/>
      <c r="E37" s="11"/>
      <c r="F37" s="11"/>
      <c r="G37" s="11"/>
      <c r="N37" s="11">
        <f t="shared" si="4"/>
        <v>0</v>
      </c>
    </row>
    <row r="38" spans="1:14" ht="12.75">
      <c r="A38" s="11"/>
      <c r="B38" s="10">
        <f>'[1]Головлі'!B38</f>
        <v>0</v>
      </c>
      <c r="C38" s="11"/>
      <c r="D38" s="11"/>
      <c r="E38" s="11"/>
      <c r="F38" s="11"/>
      <c r="G38" s="11"/>
      <c r="N38" s="11">
        <f t="shared" si="4"/>
        <v>0</v>
      </c>
    </row>
    <row r="39" spans="1:14" ht="12.75">
      <c r="A39" s="11"/>
      <c r="B39" s="10" t="str">
        <f>'[1]Головлі'!B39</f>
        <v>печатка та штамп</v>
      </c>
      <c r="C39" s="11"/>
      <c r="D39" s="11"/>
      <c r="E39" s="11"/>
      <c r="F39" s="11"/>
      <c r="G39" s="11"/>
      <c r="N39" s="11">
        <f t="shared" si="4"/>
        <v>0</v>
      </c>
    </row>
    <row r="40" spans="1:14" ht="14.25">
      <c r="A40" s="12">
        <v>6</v>
      </c>
      <c r="B40" s="34" t="s">
        <v>21</v>
      </c>
      <c r="C40" s="14"/>
      <c r="D40" s="13"/>
      <c r="E40" s="13">
        <f aca="true" t="shared" si="6" ref="E40:M40">SUM(E41:E62)</f>
        <v>0</v>
      </c>
      <c r="F40" s="13">
        <f t="shared" si="6"/>
        <v>0</v>
      </c>
      <c r="G40" s="13">
        <f t="shared" si="6"/>
        <v>27600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7"/>
    </row>
    <row r="41" spans="2:14" ht="12.75">
      <c r="B41" s="10" t="str">
        <f>'[1]Головлі'!B41</f>
        <v>шини</v>
      </c>
      <c r="C41" s="11" t="s">
        <v>15</v>
      </c>
      <c r="D41">
        <v>4</v>
      </c>
      <c r="G41">
        <v>12000</v>
      </c>
      <c r="H41" s="23"/>
      <c r="N41" s="11">
        <f t="shared" si="4"/>
        <v>12000</v>
      </c>
    </row>
    <row r="42" spans="2:14" ht="12.75">
      <c r="B42" s="10" t="str">
        <f>'[1]Головлі'!B42</f>
        <v>ремені</v>
      </c>
      <c r="C42" s="11" t="s">
        <v>15</v>
      </c>
      <c r="D42">
        <v>6</v>
      </c>
      <c r="G42">
        <v>1400</v>
      </c>
      <c r="H42" s="23"/>
      <c r="N42" s="11">
        <f t="shared" si="4"/>
        <v>1400</v>
      </c>
    </row>
    <row r="43" spans="2:14" ht="12.75">
      <c r="B43" s="10" t="str">
        <f>'[1]Головлі'!B43</f>
        <v>цепи</v>
      </c>
      <c r="C43" s="11" t="s">
        <v>15</v>
      </c>
      <c r="D43">
        <v>2</v>
      </c>
      <c r="G43">
        <v>1600</v>
      </c>
      <c r="H43" s="23"/>
      <c r="N43" s="11">
        <f t="shared" si="4"/>
        <v>1600</v>
      </c>
    </row>
    <row r="44" spans="2:14" ht="12.75">
      <c r="B44" s="10" t="str">
        <f>'[1]Головлі'!B44</f>
        <v>стартер із запчастинами</v>
      </c>
      <c r="C44" s="11" t="s">
        <v>15</v>
      </c>
      <c r="H44" s="23"/>
      <c r="N44" s="11">
        <f t="shared" si="4"/>
        <v>0</v>
      </c>
    </row>
    <row r="45" spans="2:14" ht="12.75">
      <c r="B45" s="10" t="str">
        <f>'[1]Головлі'!B45</f>
        <v>акумулятор</v>
      </c>
      <c r="C45" s="11" t="s">
        <v>15</v>
      </c>
      <c r="D45">
        <v>1</v>
      </c>
      <c r="G45">
        <f>6000-2400</f>
        <v>3600</v>
      </c>
      <c r="H45" s="23"/>
      <c r="N45" s="11">
        <f t="shared" si="4"/>
        <v>3600</v>
      </c>
    </row>
    <row r="46" spans="2:14" ht="12.75">
      <c r="B46" s="10" t="str">
        <f>'[1]Головлі'!B46</f>
        <v>фільтри паливні</v>
      </c>
      <c r="C46" s="11" t="s">
        <v>15</v>
      </c>
      <c r="D46">
        <v>5</v>
      </c>
      <c r="G46">
        <v>500</v>
      </c>
      <c r="H46" s="23"/>
      <c r="N46" s="11">
        <f t="shared" si="4"/>
        <v>500</v>
      </c>
    </row>
    <row r="47" spans="2:14" ht="12.75">
      <c r="B47" s="10" t="str">
        <f>'[1]Головлі'!B47</f>
        <v>шланг гальмівний</v>
      </c>
      <c r="C47" s="11" t="s">
        <v>15</v>
      </c>
      <c r="D47">
        <v>5</v>
      </c>
      <c r="G47">
        <v>500</v>
      </c>
      <c r="H47" s="23"/>
      <c r="N47" s="11">
        <f t="shared" si="4"/>
        <v>500</v>
      </c>
    </row>
    <row r="48" spans="2:14" ht="12.75">
      <c r="B48" s="10" t="str">
        <f>'[1]Головлі'!B48</f>
        <v>ресори</v>
      </c>
      <c r="C48" s="11" t="s">
        <v>15</v>
      </c>
      <c r="D48">
        <v>2</v>
      </c>
      <c r="G48">
        <v>4000</v>
      </c>
      <c r="H48" s="23"/>
      <c r="N48" s="11">
        <f t="shared" si="4"/>
        <v>4000</v>
      </c>
    </row>
    <row r="49" spans="2:14" ht="12.75">
      <c r="B49" s="10" t="str">
        <f>'[1]Головлі'!B49</f>
        <v>ремкомплект</v>
      </c>
      <c r="C49" s="11" t="s">
        <v>15</v>
      </c>
      <c r="D49">
        <v>8</v>
      </c>
      <c r="G49">
        <v>4000</v>
      </c>
      <c r="H49" s="23"/>
      <c r="N49" s="11">
        <f t="shared" si="4"/>
        <v>4000</v>
      </c>
    </row>
    <row r="50" spans="2:14" ht="12.75">
      <c r="B50" s="10">
        <f>'[1]Головлі'!B50</f>
        <v>0</v>
      </c>
      <c r="C50" s="11" t="s">
        <v>15</v>
      </c>
      <c r="H50" s="23"/>
      <c r="N50" s="11">
        <f t="shared" si="4"/>
        <v>0</v>
      </c>
    </row>
    <row r="51" spans="2:14" ht="12.75">
      <c r="B51" s="10">
        <f>'[1]Головлі'!B51</f>
        <v>0</v>
      </c>
      <c r="C51" s="11" t="s">
        <v>15</v>
      </c>
      <c r="H51" s="23"/>
      <c r="N51" s="11">
        <f t="shared" si="4"/>
        <v>0</v>
      </c>
    </row>
    <row r="52" spans="2:14" ht="12.75">
      <c r="B52" s="10">
        <f>'[1]Головлі'!B52</f>
        <v>0</v>
      </c>
      <c r="C52" s="11" t="s">
        <v>15</v>
      </c>
      <c r="H52" s="23"/>
      <c r="N52" s="11">
        <f t="shared" si="4"/>
        <v>0</v>
      </c>
    </row>
    <row r="53" spans="2:14" ht="12.75">
      <c r="B53" s="10">
        <f>'[1]Головлі'!B53</f>
        <v>0</v>
      </c>
      <c r="C53" s="11" t="s">
        <v>15</v>
      </c>
      <c r="H53" s="23"/>
      <c r="N53" s="11">
        <f t="shared" si="4"/>
        <v>0</v>
      </c>
    </row>
    <row r="54" spans="2:14" ht="12.75">
      <c r="B54" s="10">
        <f>'[1]Головлі'!B54</f>
        <v>0</v>
      </c>
      <c r="C54" s="11" t="s">
        <v>15</v>
      </c>
      <c r="H54" s="23"/>
      <c r="N54" s="11">
        <f t="shared" si="4"/>
        <v>0</v>
      </c>
    </row>
    <row r="55" spans="2:14" ht="12.75">
      <c r="B55" s="10">
        <f>'[1]Головлі'!B55</f>
        <v>0</v>
      </c>
      <c r="C55" s="11" t="s">
        <v>15</v>
      </c>
      <c r="H55" s="23"/>
      <c r="N55" s="11">
        <f t="shared" si="4"/>
        <v>0</v>
      </c>
    </row>
    <row r="56" spans="2:14" ht="12.75">
      <c r="B56" s="10">
        <f>'[1]Головлі'!B56</f>
        <v>0</v>
      </c>
      <c r="C56" s="11" t="s">
        <v>15</v>
      </c>
      <c r="H56" s="23"/>
      <c r="N56" s="11">
        <f t="shared" si="4"/>
        <v>0</v>
      </c>
    </row>
    <row r="57" spans="2:14" ht="12.75">
      <c r="B57" s="10">
        <f>'[1]Головлі'!B57</f>
        <v>0</v>
      </c>
      <c r="C57" s="11" t="s">
        <v>15</v>
      </c>
      <c r="H57" s="23"/>
      <c r="N57" s="11">
        <f t="shared" si="4"/>
        <v>0</v>
      </c>
    </row>
    <row r="58" spans="2:14" ht="12.75">
      <c r="B58" s="10">
        <f>'[1]Головлі'!B58</f>
        <v>0</v>
      </c>
      <c r="C58" s="11" t="s">
        <v>15</v>
      </c>
      <c r="H58" s="23"/>
      <c r="N58" s="11">
        <f t="shared" si="4"/>
        <v>0</v>
      </c>
    </row>
    <row r="59" spans="2:14" ht="12.75">
      <c r="B59" s="10">
        <f>'[1]Головлі'!B59</f>
        <v>0</v>
      </c>
      <c r="C59" s="11" t="s">
        <v>15</v>
      </c>
      <c r="H59" s="23"/>
      <c r="N59" s="11">
        <f t="shared" si="4"/>
        <v>0</v>
      </c>
    </row>
    <row r="60" spans="2:14" ht="12.75">
      <c r="B60" s="10">
        <f>'[1]Головлі'!B60</f>
        <v>0</v>
      </c>
      <c r="C60" s="11"/>
      <c r="H60" s="23"/>
      <c r="N60" s="11">
        <f t="shared" si="4"/>
        <v>0</v>
      </c>
    </row>
    <row r="61" spans="2:14" ht="12.75">
      <c r="B61" s="10">
        <f>'[1]Головлі'!B61</f>
        <v>0</v>
      </c>
      <c r="C61" s="11" t="s">
        <v>22</v>
      </c>
      <c r="H61" s="23"/>
      <c r="N61" s="11">
        <f t="shared" si="4"/>
        <v>0</v>
      </c>
    </row>
    <row r="62" spans="2:14" ht="12.75">
      <c r="B62" s="10">
        <f>'[1]Головлі'!B62</f>
        <v>0</v>
      </c>
      <c r="C62" s="11"/>
      <c r="N62" s="11">
        <f t="shared" si="4"/>
        <v>0</v>
      </c>
    </row>
    <row r="63" spans="1:14" ht="14.25">
      <c r="A63" s="12">
        <v>7</v>
      </c>
      <c r="B63" s="34" t="s">
        <v>23</v>
      </c>
      <c r="C63" s="14"/>
      <c r="D63" s="13"/>
      <c r="E63" s="13">
        <f aca="true" t="shared" si="7" ref="E63:M63">SUM(E64:E76)</f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7"/>
    </row>
    <row r="64" spans="2:14" ht="12.75">
      <c r="B64" s="10" t="str">
        <f>'[1]Головлі'!B64</f>
        <v>чашки</v>
      </c>
      <c r="C64" s="11" t="s">
        <v>15</v>
      </c>
      <c r="K64" s="23"/>
      <c r="N64" s="11">
        <f t="shared" si="4"/>
        <v>0</v>
      </c>
    </row>
    <row r="65" spans="2:14" ht="12.75">
      <c r="B65" s="10" t="str">
        <f>'[1]Головлі'!B65</f>
        <v>миски</v>
      </c>
      <c r="C65" s="11" t="s">
        <v>15</v>
      </c>
      <c r="K65" s="23"/>
      <c r="N65" s="11">
        <f t="shared" si="4"/>
        <v>0</v>
      </c>
    </row>
    <row r="66" spans="2:14" ht="12.75">
      <c r="B66" s="10" t="str">
        <f>'[1]Головлі'!B66</f>
        <v>ложки, вилки</v>
      </c>
      <c r="C66" s="11" t="s">
        <v>15</v>
      </c>
      <c r="K66" s="23"/>
      <c r="N66" s="11">
        <f t="shared" si="4"/>
        <v>0</v>
      </c>
    </row>
    <row r="67" spans="2:14" ht="12.75">
      <c r="B67" s="10" t="str">
        <f>'[1]Головлі'!B67</f>
        <v>каструлі</v>
      </c>
      <c r="C67" s="11" t="s">
        <v>15</v>
      </c>
      <c r="N67" s="11">
        <f t="shared" si="4"/>
        <v>0</v>
      </c>
    </row>
    <row r="68" spans="2:14" ht="12.75">
      <c r="B68" s="10" t="str">
        <f>'[1]Головлі'!B68</f>
        <v>дошка роздаточна</v>
      </c>
      <c r="C68" s="11" t="s">
        <v>15</v>
      </c>
      <c r="N68" s="11">
        <f t="shared" si="4"/>
        <v>0</v>
      </c>
    </row>
    <row r="69" spans="2:14" ht="12.75">
      <c r="B69" s="10" t="str">
        <f>'[1]Головлі'!B69</f>
        <v>сушка для посуду</v>
      </c>
      <c r="C69" s="11" t="s">
        <v>15</v>
      </c>
      <c r="N69" s="11">
        <f t="shared" si="4"/>
        <v>0</v>
      </c>
    </row>
    <row r="70" spans="2:14" ht="12.75">
      <c r="B70" s="10" t="str">
        <f>'[1]Головлі'!B70</f>
        <v>підноси</v>
      </c>
      <c r="C70" s="11" t="s">
        <v>15</v>
      </c>
      <c r="N70" s="11">
        <f t="shared" si="4"/>
        <v>0</v>
      </c>
    </row>
    <row r="71" spans="2:14" ht="12.75">
      <c r="B71" s="10" t="str">
        <f>'[1]Головлі'!B71</f>
        <v>ножі</v>
      </c>
      <c r="C71" s="11" t="s">
        <v>15</v>
      </c>
      <c r="N71" s="11">
        <f t="shared" si="4"/>
        <v>0</v>
      </c>
    </row>
    <row r="72" spans="2:14" ht="12.75">
      <c r="B72" s="10" t="str">
        <f>'[1]Головлі'!B72</f>
        <v>сковорода</v>
      </c>
      <c r="C72" s="11" t="s">
        <v>15</v>
      </c>
      <c r="N72" s="11">
        <f t="shared" si="4"/>
        <v>0</v>
      </c>
    </row>
    <row r="73" spans="2:14" ht="12.75">
      <c r="B73" s="10" t="str">
        <f>'[1]Головлі'!B73</f>
        <v>чайник</v>
      </c>
      <c r="C73" s="11"/>
      <c r="N73" s="11">
        <f t="shared" si="4"/>
        <v>0</v>
      </c>
    </row>
    <row r="74" spans="2:14" ht="12.75">
      <c r="B74" s="10" t="str">
        <f>'[1]Головлі'!B74</f>
        <v>друшлак</v>
      </c>
      <c r="C74" s="11"/>
      <c r="N74" s="11">
        <f t="shared" si="4"/>
        <v>0</v>
      </c>
    </row>
    <row r="75" spans="2:14" ht="12.75">
      <c r="B75" s="10">
        <f>'[1]Головлі'!B75</f>
        <v>0</v>
      </c>
      <c r="C75" s="11"/>
      <c r="N75" s="11">
        <f t="shared" si="4"/>
        <v>0</v>
      </c>
    </row>
    <row r="76" spans="2:14" ht="12.75">
      <c r="B76" s="10">
        <f>'[1]Головлі'!B76</f>
        <v>0</v>
      </c>
      <c r="C76" s="11"/>
      <c r="N76" s="11">
        <f t="shared" si="4"/>
        <v>0</v>
      </c>
    </row>
    <row r="77" spans="1:14" ht="14.25">
      <c r="A77" s="15">
        <v>8</v>
      </c>
      <c r="B77" s="34" t="s">
        <v>24</v>
      </c>
      <c r="C77" s="14"/>
      <c r="D77" s="13"/>
      <c r="E77" s="13">
        <f aca="true" t="shared" si="8" ref="E77:M77">SUM(E78:E89)</f>
        <v>0</v>
      </c>
      <c r="F77" s="13">
        <f t="shared" si="8"/>
        <v>0</v>
      </c>
      <c r="G77" s="13">
        <f t="shared" si="8"/>
        <v>680</v>
      </c>
      <c r="H77" s="13">
        <f t="shared" si="8"/>
        <v>355</v>
      </c>
      <c r="I77" s="13">
        <f t="shared" si="8"/>
        <v>0</v>
      </c>
      <c r="J77" s="13">
        <f t="shared" si="8"/>
        <v>0</v>
      </c>
      <c r="K77" s="13">
        <f>SUM(K78:K89)</f>
        <v>0</v>
      </c>
      <c r="L77" s="13">
        <f t="shared" si="8"/>
        <v>0</v>
      </c>
      <c r="M77" s="13">
        <f t="shared" si="8"/>
        <v>0</v>
      </c>
      <c r="N77" s="17"/>
    </row>
    <row r="78" spans="2:14" ht="12.75">
      <c r="B78" s="10" t="str">
        <f>'[1]Головлі'!B78</f>
        <v>мило господарське</v>
      </c>
      <c r="C78" s="11" t="s">
        <v>20</v>
      </c>
      <c r="H78">
        <v>40</v>
      </c>
      <c r="N78" s="11">
        <f t="shared" si="4"/>
        <v>40</v>
      </c>
    </row>
    <row r="79" spans="2:14" ht="12.75">
      <c r="B79" s="10" t="str">
        <f>'[1]Головлі'!B79</f>
        <v>мило туалетне</v>
      </c>
      <c r="C79" s="11" t="s">
        <v>15</v>
      </c>
      <c r="N79" s="11">
        <f t="shared" si="4"/>
        <v>0</v>
      </c>
    </row>
    <row r="80" spans="2:14" ht="12.75">
      <c r="B80" s="10" t="str">
        <f>'[1]Головлі'!B80</f>
        <v>мило рідке</v>
      </c>
      <c r="C80" s="11" t="s">
        <v>15</v>
      </c>
      <c r="N80" s="11">
        <f t="shared" si="4"/>
        <v>0</v>
      </c>
    </row>
    <row r="81" spans="2:14" ht="12.75">
      <c r="B81" s="10" t="str">
        <f>'[1]Головлі'!B81</f>
        <v>пральний порошок</v>
      </c>
      <c r="C81" s="11" t="s">
        <v>20</v>
      </c>
      <c r="D81">
        <v>12.6</v>
      </c>
      <c r="H81">
        <f>D81*25</f>
        <v>315</v>
      </c>
      <c r="N81" s="11">
        <f t="shared" si="4"/>
        <v>315</v>
      </c>
    </row>
    <row r="82" spans="2:14" ht="12.75">
      <c r="B82" s="10" t="str">
        <f>'[1]Головлі'!B82</f>
        <v>миюче</v>
      </c>
      <c r="C82" s="11" t="s">
        <v>15</v>
      </c>
      <c r="N82" s="11">
        <f aca="true" t="shared" si="9" ref="N82:N145">SUM(E82:M82)</f>
        <v>0</v>
      </c>
    </row>
    <row r="83" spans="2:14" ht="12.75">
      <c r="B83" s="10" t="str">
        <f>'[1]Головлі'!B83</f>
        <v>чистяще</v>
      </c>
      <c r="C83" s="11" t="s">
        <v>15</v>
      </c>
      <c r="N83" s="11">
        <f t="shared" si="9"/>
        <v>0</v>
      </c>
    </row>
    <row r="84" spans="2:14" ht="12.75">
      <c r="B84" s="10" t="str">
        <f>'[1]Головлі'!B84</f>
        <v>білизна</v>
      </c>
      <c r="C84" s="11" t="s">
        <v>15</v>
      </c>
      <c r="N84" s="11">
        <f t="shared" si="9"/>
        <v>0</v>
      </c>
    </row>
    <row r="85" spans="2:14" ht="12.75">
      <c r="B85" s="10" t="str">
        <f>'[1]Головлі'!B85</f>
        <v>дезинфікуюче</v>
      </c>
      <c r="C85" s="11" t="s">
        <v>15</v>
      </c>
      <c r="N85" s="11">
        <f t="shared" si="9"/>
        <v>0</v>
      </c>
    </row>
    <row r="86" spans="2:14" ht="12.75">
      <c r="B86" s="10" t="str">
        <f>'[1]Головлі'!B86</f>
        <v>дезактин</v>
      </c>
      <c r="C86" s="11" t="s">
        <v>15</v>
      </c>
      <c r="D86">
        <v>4</v>
      </c>
      <c r="G86">
        <f>D86*170</f>
        <v>680</v>
      </c>
      <c r="N86" s="11">
        <f t="shared" si="9"/>
        <v>680</v>
      </c>
    </row>
    <row r="87" spans="2:14" ht="12.75">
      <c r="B87" s="10">
        <f>'[1]Головлі'!B87</f>
        <v>0</v>
      </c>
      <c r="C87" s="11" t="s">
        <v>20</v>
      </c>
      <c r="N87" s="11">
        <f t="shared" si="9"/>
        <v>0</v>
      </c>
    </row>
    <row r="88" spans="2:14" ht="12.75">
      <c r="B88" s="10">
        <f>'[1]Головлі'!B88</f>
        <v>0</v>
      </c>
      <c r="C88" s="11"/>
      <c r="N88" s="11">
        <f t="shared" si="9"/>
        <v>0</v>
      </c>
    </row>
    <row r="89" spans="2:14" ht="12.75">
      <c r="B89" s="10">
        <f>'[1]Головлі'!B89</f>
        <v>0</v>
      </c>
      <c r="C89" s="11"/>
      <c r="N89" s="11">
        <f t="shared" si="9"/>
        <v>0</v>
      </c>
    </row>
    <row r="90" spans="1:14" ht="14.25">
      <c r="A90" s="15">
        <v>9</v>
      </c>
      <c r="B90" s="34" t="s">
        <v>25</v>
      </c>
      <c r="C90" s="14"/>
      <c r="D90" s="13"/>
      <c r="E90" s="13">
        <f aca="true" t="shared" si="10" ref="E90:M90">SUM(E91:E123)</f>
        <v>0</v>
      </c>
      <c r="F90" s="13">
        <f t="shared" si="10"/>
        <v>0</v>
      </c>
      <c r="G90" s="13">
        <f t="shared" si="10"/>
        <v>0</v>
      </c>
      <c r="H90" s="13">
        <f t="shared" si="10"/>
        <v>0</v>
      </c>
      <c r="I90" s="13">
        <f t="shared" si="10"/>
        <v>0</v>
      </c>
      <c r="J90" s="13">
        <f t="shared" si="10"/>
        <v>0</v>
      </c>
      <c r="K90" s="13">
        <f>SUM(K91:K123)</f>
        <v>0</v>
      </c>
      <c r="L90" s="13">
        <f t="shared" si="10"/>
        <v>0</v>
      </c>
      <c r="M90" s="13">
        <f t="shared" si="10"/>
        <v>0</v>
      </c>
      <c r="N90" s="17"/>
    </row>
    <row r="91" spans="2:14" ht="12.75">
      <c r="B91" s="10" t="str">
        <f>'[1]Головлі'!B91</f>
        <v>замки різні</v>
      </c>
      <c r="C91" s="11" t="s">
        <v>15</v>
      </c>
      <c r="N91" s="11">
        <f t="shared" si="9"/>
        <v>0</v>
      </c>
    </row>
    <row r="92" spans="2:14" ht="12.75">
      <c r="B92" s="10" t="str">
        <f>'[1]Головлі'!B92</f>
        <v>віники</v>
      </c>
      <c r="C92" s="11" t="s">
        <v>15</v>
      </c>
      <c r="N92" s="11">
        <f t="shared" si="9"/>
        <v>0</v>
      </c>
    </row>
    <row r="93" spans="2:14" ht="12.75">
      <c r="B93" s="10" t="str">
        <f>'[1]Головлі'!B93</f>
        <v>відро емальоване</v>
      </c>
      <c r="C93" s="11" t="s">
        <v>15</v>
      </c>
      <c r="N93" s="11">
        <f t="shared" si="9"/>
        <v>0</v>
      </c>
    </row>
    <row r="94" spans="2:14" ht="12.75">
      <c r="B94" s="10" t="str">
        <f>'[1]Головлі'!B94</f>
        <v>вапно хлорне</v>
      </c>
      <c r="C94" s="11" t="s">
        <v>20</v>
      </c>
      <c r="N94" s="11">
        <f t="shared" si="9"/>
        <v>0</v>
      </c>
    </row>
    <row r="95" spans="2:14" ht="12.75">
      <c r="B95" s="10" t="str">
        <f>'[1]Головлі'!B95</f>
        <v>відра прості</v>
      </c>
      <c r="C95" s="11" t="s">
        <v>15</v>
      </c>
      <c r="N95" s="11">
        <f t="shared" si="9"/>
        <v>0</v>
      </c>
    </row>
    <row r="96" spans="2:14" ht="12.75">
      <c r="B96" s="10" t="str">
        <f>'[1]Головлі'!B96</f>
        <v>пила циркулярна</v>
      </c>
      <c r="C96" s="11" t="s">
        <v>15</v>
      </c>
      <c r="N96" s="11">
        <f t="shared" si="9"/>
        <v>0</v>
      </c>
    </row>
    <row r="97" spans="2:14" ht="12.75">
      <c r="B97" s="10" t="str">
        <f>'[1]Головлі'!B97</f>
        <v>електроди</v>
      </c>
      <c r="C97" s="11" t="s">
        <v>20</v>
      </c>
      <c r="N97" s="11">
        <f t="shared" si="9"/>
        <v>0</v>
      </c>
    </row>
    <row r="98" spans="2:14" ht="12.75">
      <c r="B98" s="10" t="str">
        <f>'[1]Головлі'!B98</f>
        <v>шланг до води</v>
      </c>
      <c r="C98" s="11" t="s">
        <v>15</v>
      </c>
      <c r="N98" s="11">
        <f t="shared" si="9"/>
        <v>0</v>
      </c>
    </row>
    <row r="99" spans="2:14" ht="12.75">
      <c r="B99" s="10" t="str">
        <f>'[1]Головлі'!B99</f>
        <v>інвентар у майстерні</v>
      </c>
      <c r="C99" s="11" t="s">
        <v>15</v>
      </c>
      <c r="N99" s="11">
        <f t="shared" si="9"/>
        <v>0</v>
      </c>
    </row>
    <row r="100" spans="2:14" ht="12.75">
      <c r="B100" s="10" t="str">
        <f>'[1]Головлі'!B100</f>
        <v>рубильник автомат</v>
      </c>
      <c r="C100" s="11" t="s">
        <v>15</v>
      </c>
      <c r="N100" s="11">
        <f t="shared" si="9"/>
        <v>0</v>
      </c>
    </row>
    <row r="101" spans="2:14" ht="12.75">
      <c r="B101" s="10" t="str">
        <f>'[1]Головлі'!B101</f>
        <v>колісники</v>
      </c>
      <c r="C101" s="11" t="s">
        <v>15</v>
      </c>
      <c r="N101" s="11">
        <f t="shared" si="9"/>
        <v>0</v>
      </c>
    </row>
    <row r="102" spans="2:14" ht="12.75">
      <c r="B102" s="10" t="str">
        <f>'[1]Головлі'!B102</f>
        <v>тени до ел плит, ел котла</v>
      </c>
      <c r="C102" s="11" t="s">
        <v>15</v>
      </c>
      <c r="N102" s="11">
        <f t="shared" si="9"/>
        <v>0</v>
      </c>
    </row>
    <row r="103" spans="2:14" ht="12.75">
      <c r="B103" s="10" t="str">
        <f>'[1]Головлі'!B103</f>
        <v>матеріали для газових котелень</v>
      </c>
      <c r="C103" s="11" t="s">
        <v>15</v>
      </c>
      <c r="N103" s="11">
        <f t="shared" si="9"/>
        <v>0</v>
      </c>
    </row>
    <row r="104" spans="2:14" ht="12.75">
      <c r="B104" s="10" t="str">
        <f>'[1]Головлі'!B104</f>
        <v>мийка                   (бак до станції )</v>
      </c>
      <c r="C104" s="11" t="s">
        <v>15</v>
      </c>
      <c r="N104" s="11">
        <f t="shared" si="9"/>
        <v>0</v>
      </c>
    </row>
    <row r="105" spans="2:14" ht="12.75">
      <c r="B105" s="10" t="str">
        <f>'[1]Головлі'!B105</f>
        <v>круг наждачний</v>
      </c>
      <c r="C105" s="11" t="s">
        <v>15</v>
      </c>
      <c r="N105" s="11">
        <f t="shared" si="9"/>
        <v>0</v>
      </c>
    </row>
    <row r="106" spans="2:14" ht="12.75">
      <c r="B106" s="10" t="str">
        <f>'[1]Головлі'!B106</f>
        <v>диферинційні вимикачі</v>
      </c>
      <c r="C106" s="11" t="s">
        <v>15</v>
      </c>
      <c r="N106" s="11">
        <f t="shared" si="9"/>
        <v>0</v>
      </c>
    </row>
    <row r="107" spans="2:14" ht="12.75">
      <c r="B107" s="10" t="str">
        <f>'[1]Головлі'!B107</f>
        <v>вага</v>
      </c>
      <c r="C107" s="11" t="s">
        <v>15</v>
      </c>
      <c r="N107" s="11">
        <f t="shared" si="9"/>
        <v>0</v>
      </c>
    </row>
    <row r="108" spans="2:14" ht="12.75">
      <c r="B108" s="10" t="str">
        <f>'[1]Головлі'!B108</f>
        <v>тачка   </v>
      </c>
      <c r="C108" s="11" t="s">
        <v>15</v>
      </c>
      <c r="N108" s="11">
        <f t="shared" si="9"/>
        <v>0</v>
      </c>
    </row>
    <row r="109" spans="2:14" ht="12.75">
      <c r="B109" s="10" t="str">
        <f>'[1]Головлі'!B109</f>
        <v>стрємянка</v>
      </c>
      <c r="C109" s="11" t="s">
        <v>15</v>
      </c>
      <c r="N109" s="11">
        <f t="shared" si="9"/>
        <v>0</v>
      </c>
    </row>
    <row r="110" spans="2:14" ht="12.75">
      <c r="B110" s="10" t="str">
        <f>'[1]Головлі'!B110</f>
        <v>кошма у котельню</v>
      </c>
      <c r="C110" s="11" t="s">
        <v>15</v>
      </c>
      <c r="N110" s="11">
        <f t="shared" si="9"/>
        <v>0</v>
      </c>
    </row>
    <row r="111" spans="2:14" ht="12.75">
      <c r="B111" s="10" t="str">
        <f>'[1]Головлі'!B111</f>
        <v>рукавиці</v>
      </c>
      <c r="C111" s="11" t="s">
        <v>15</v>
      </c>
      <c r="N111" s="11">
        <f t="shared" si="9"/>
        <v>0</v>
      </c>
    </row>
    <row r="112" spans="2:14" ht="12.75">
      <c r="B112" s="10" t="str">
        <f>'[1]Головлі'!B112</f>
        <v>доводчик до дверей</v>
      </c>
      <c r="C112" s="11" t="s">
        <v>15</v>
      </c>
      <c r="N112" s="11">
        <f t="shared" si="9"/>
        <v>0</v>
      </c>
    </row>
    <row r="113" spans="2:14" ht="12.75">
      <c r="B113" s="10" t="str">
        <f>'[1]Головлі'!B113</f>
        <v>лопати, граблі</v>
      </c>
      <c r="C113" s="11" t="s">
        <v>15</v>
      </c>
      <c r="N113" s="11">
        <f t="shared" si="9"/>
        <v>0</v>
      </c>
    </row>
    <row r="114" spans="2:14" ht="12.75">
      <c r="B114" s="10" t="str">
        <f>'[1]Головлі'!B114</f>
        <v>лічильник для води</v>
      </c>
      <c r="C114" s="11" t="s">
        <v>15</v>
      </c>
      <c r="N114" s="11">
        <f t="shared" si="9"/>
        <v>0</v>
      </c>
    </row>
    <row r="115" spans="2:14" ht="12.75">
      <c r="B115" s="10">
        <f>'[1]Головлі'!B115</f>
        <v>0</v>
      </c>
      <c r="C115" s="11" t="s">
        <v>15</v>
      </c>
      <c r="N115" s="11">
        <f t="shared" si="9"/>
        <v>0</v>
      </c>
    </row>
    <row r="116" spans="2:14" ht="12.75">
      <c r="B116" s="10" t="str">
        <f>'[1]Головлі'!B116</f>
        <v>бензокоса</v>
      </c>
      <c r="C116" s="11" t="s">
        <v>15</v>
      </c>
      <c r="N116" s="11">
        <f t="shared" si="9"/>
        <v>0</v>
      </c>
    </row>
    <row r="117" spans="2:14" ht="12.75">
      <c r="B117" s="10">
        <f>'[1]Головлі'!B117</f>
        <v>0</v>
      </c>
      <c r="C117" s="11"/>
      <c r="N117" s="11">
        <f t="shared" si="9"/>
        <v>0</v>
      </c>
    </row>
    <row r="118" spans="2:14" ht="12.75">
      <c r="B118" s="10">
        <f>'[1]Головлі'!B118</f>
        <v>0</v>
      </c>
      <c r="C118" s="11"/>
      <c r="N118" s="11">
        <f t="shared" si="9"/>
        <v>0</v>
      </c>
    </row>
    <row r="119" spans="2:14" ht="12.75">
      <c r="B119" s="10">
        <f>'[1]Головлі'!B119</f>
        <v>0</v>
      </c>
      <c r="C119" s="11"/>
      <c r="N119" s="11">
        <f t="shared" si="9"/>
        <v>0</v>
      </c>
    </row>
    <row r="120" spans="2:14" ht="12.75">
      <c r="B120" s="10">
        <f>'[1]Головлі'!B120</f>
        <v>0</v>
      </c>
      <c r="C120" s="11"/>
      <c r="N120" s="11">
        <f t="shared" si="9"/>
        <v>0</v>
      </c>
    </row>
    <row r="121" spans="2:14" ht="12.75">
      <c r="B121" s="10">
        <f>'[1]Головлі'!B121</f>
        <v>0</v>
      </c>
      <c r="C121" s="11"/>
      <c r="N121" s="11">
        <f t="shared" si="9"/>
        <v>0</v>
      </c>
    </row>
    <row r="122" spans="2:14" ht="12.75">
      <c r="B122" s="10">
        <f>'[1]Головлі'!B122</f>
        <v>0</v>
      </c>
      <c r="C122" s="11"/>
      <c r="N122" s="11">
        <f t="shared" si="9"/>
        <v>0</v>
      </c>
    </row>
    <row r="123" spans="2:14" ht="12.75">
      <c r="B123" s="10">
        <f>'[1]Головлі'!B123</f>
        <v>0</v>
      </c>
      <c r="C123" s="11"/>
      <c r="N123" s="11">
        <f t="shared" si="9"/>
        <v>0</v>
      </c>
    </row>
    <row r="124" spans="1:14" ht="14.25">
      <c r="A124" s="15">
        <v>10</v>
      </c>
      <c r="B124" s="34" t="s">
        <v>26</v>
      </c>
      <c r="C124" s="14"/>
      <c r="D124" s="13"/>
      <c r="E124" s="13">
        <f aca="true" t="shared" si="11" ref="E124:M124">SUM(E125:E172)</f>
        <v>0</v>
      </c>
      <c r="F124" s="13">
        <f t="shared" si="11"/>
        <v>0</v>
      </c>
      <c r="G124" s="13">
        <f t="shared" si="11"/>
        <v>8450</v>
      </c>
      <c r="H124" s="13">
        <f t="shared" si="11"/>
        <v>0</v>
      </c>
      <c r="I124" s="13">
        <f t="shared" si="11"/>
        <v>0</v>
      </c>
      <c r="J124" s="13">
        <f t="shared" si="11"/>
        <v>0</v>
      </c>
      <c r="K124" s="13">
        <f t="shared" si="11"/>
        <v>0</v>
      </c>
      <c r="L124" s="13">
        <f t="shared" si="11"/>
        <v>0</v>
      </c>
      <c r="M124" s="13">
        <f t="shared" si="11"/>
        <v>0</v>
      </c>
      <c r="N124" s="17"/>
    </row>
    <row r="125" spans="2:14" ht="12.75">
      <c r="B125" s="10" t="str">
        <f>'[1]Головлі'!B125</f>
        <v>шифер</v>
      </c>
      <c r="C125" s="11" t="s">
        <v>27</v>
      </c>
      <c r="N125" s="11">
        <f t="shared" si="9"/>
        <v>0</v>
      </c>
    </row>
    <row r="126" spans="2:14" ht="12.75">
      <c r="B126" s="10" t="str">
        <f>'[1]Головлі'!B126</f>
        <v>вапно   </v>
      </c>
      <c r="C126" s="11" t="s">
        <v>20</v>
      </c>
      <c r="D126">
        <v>30</v>
      </c>
      <c r="G126">
        <f>D126*5</f>
        <v>150</v>
      </c>
      <c r="N126" s="11">
        <f t="shared" si="9"/>
        <v>150</v>
      </c>
    </row>
    <row r="127" spans="2:14" ht="12.75">
      <c r="B127" s="10" t="str">
        <f>'[1]Головлі'!B127</f>
        <v>фарба, розчинник</v>
      </c>
      <c r="C127" s="11" t="s">
        <v>28</v>
      </c>
      <c r="D127">
        <v>40</v>
      </c>
      <c r="G127">
        <f>D127*100</f>
        <v>4000</v>
      </c>
      <c r="N127" s="11">
        <f t="shared" si="9"/>
        <v>4000</v>
      </c>
    </row>
    <row r="128" spans="2:14" ht="12.75">
      <c r="B128" s="10" t="str">
        <f>'[1]Головлі'!B128</f>
        <v>фарба емульсія</v>
      </c>
      <c r="C128" s="11" t="s">
        <v>29</v>
      </c>
      <c r="D128">
        <v>15</v>
      </c>
      <c r="G128">
        <f>D128*220</f>
        <v>3300</v>
      </c>
      <c r="N128" s="11">
        <f t="shared" si="9"/>
        <v>3300</v>
      </c>
    </row>
    <row r="129" spans="2:14" ht="12.75">
      <c r="B129" s="10" t="str">
        <f>'[1]Головлі'!B129</f>
        <v>цемент</v>
      </c>
      <c r="C129" s="11" t="s">
        <v>20</v>
      </c>
      <c r="D129">
        <v>100</v>
      </c>
      <c r="G129">
        <f>D129*2.5</f>
        <v>250</v>
      </c>
      <c r="N129" s="11">
        <f t="shared" si="9"/>
        <v>250</v>
      </c>
    </row>
    <row r="130" spans="2:14" ht="12.75">
      <c r="B130" s="10" t="str">
        <f>'[1]Головлі'!B130</f>
        <v>шпаклівка</v>
      </c>
      <c r="C130" s="11" t="s">
        <v>20</v>
      </c>
      <c r="D130">
        <v>75</v>
      </c>
      <c r="G130">
        <f>D130*8</f>
        <v>600</v>
      </c>
      <c r="N130" s="11">
        <f t="shared" si="9"/>
        <v>600</v>
      </c>
    </row>
    <row r="131" spans="2:14" ht="12.75">
      <c r="B131" s="10" t="str">
        <f>'[1]Головлі'!B131</f>
        <v>грунтовка</v>
      </c>
      <c r="C131" s="11" t="s">
        <v>22</v>
      </c>
      <c r="N131" s="11">
        <f t="shared" si="9"/>
        <v>0</v>
      </c>
    </row>
    <row r="132" spans="2:14" ht="12.75">
      <c r="B132" s="10" t="str">
        <f>'[1]Головлі'!B132</f>
        <v>цегла</v>
      </c>
      <c r="C132" s="11" t="s">
        <v>30</v>
      </c>
      <c r="N132" s="11">
        <f t="shared" si="9"/>
        <v>0</v>
      </c>
    </row>
    <row r="133" spans="2:14" ht="12.75">
      <c r="B133" s="10" t="str">
        <f>'[1]Головлі'!B133</f>
        <v>цвяхи, саморізи</v>
      </c>
      <c r="C133" s="11" t="s">
        <v>20</v>
      </c>
      <c r="D133">
        <v>5</v>
      </c>
      <c r="G133">
        <f>D133*30</f>
        <v>150</v>
      </c>
      <c r="N133" s="11">
        <f t="shared" si="9"/>
        <v>150</v>
      </c>
    </row>
    <row r="134" spans="2:14" ht="12.75">
      <c r="B134" s="10" t="str">
        <f>'[1]Головлі'!B134</f>
        <v>двері дерев'яні</v>
      </c>
      <c r="C134" s="11" t="s">
        <v>15</v>
      </c>
      <c r="N134" s="11">
        <f t="shared" si="9"/>
        <v>0</v>
      </c>
    </row>
    <row r="135" spans="2:14" ht="12.75">
      <c r="B135" s="10" t="str">
        <f>'[1]Головлі'!B135</f>
        <v>клей для плитки</v>
      </c>
      <c r="C135" s="11" t="s">
        <v>20</v>
      </c>
      <c r="N135" s="11">
        <f t="shared" si="9"/>
        <v>0</v>
      </c>
    </row>
    <row r="136" spans="2:14" ht="12.75">
      <c r="B136" s="10" t="str">
        <f>'[1]Головлі'!B136</f>
        <v>унітаз</v>
      </c>
      <c r="C136" s="11" t="s">
        <v>20</v>
      </c>
      <c r="N136" s="11">
        <f t="shared" si="9"/>
        <v>0</v>
      </c>
    </row>
    <row r="137" spans="2:14" ht="12.75">
      <c r="B137" s="10" t="str">
        <f>'[1]Головлі'!B137</f>
        <v>плитка облицювальна</v>
      </c>
      <c r="C137" s="11" t="s">
        <v>15</v>
      </c>
      <c r="N137" s="11">
        <f t="shared" si="9"/>
        <v>0</v>
      </c>
    </row>
    <row r="138" spans="2:14" ht="12.75">
      <c r="B138" s="10" t="str">
        <f>'[1]Головлі'!B138</f>
        <v>двері металеві</v>
      </c>
      <c r="C138" s="11" t="s">
        <v>15</v>
      </c>
      <c r="N138" s="11">
        <f t="shared" si="9"/>
        <v>0</v>
      </c>
    </row>
    <row r="139" spans="2:14" ht="12.75">
      <c r="B139" s="10" t="str">
        <f>'[1]Головлі'!B139</f>
        <v>умивальник</v>
      </c>
      <c r="C139" s="11" t="s">
        <v>31</v>
      </c>
      <c r="N139" s="11">
        <f t="shared" si="9"/>
        <v>0</v>
      </c>
    </row>
    <row r="140" spans="2:14" ht="12.75">
      <c r="B140" s="10" t="str">
        <f>'[1]Головлі'!B140</f>
        <v>крани до умивальників</v>
      </c>
      <c r="C140" s="11" t="s">
        <v>15</v>
      </c>
      <c r="N140" s="11">
        <f t="shared" si="9"/>
        <v>0</v>
      </c>
    </row>
    <row r="141" spans="2:14" ht="12.75">
      <c r="B141" s="10" t="str">
        <f>'[1]Головлі'!B141</f>
        <v>труби, згони</v>
      </c>
      <c r="C141" s="11" t="s">
        <v>15</v>
      </c>
      <c r="N141" s="11">
        <f t="shared" si="9"/>
        <v>0</v>
      </c>
    </row>
    <row r="142" spans="2:14" ht="12.75">
      <c r="B142" s="10" t="str">
        <f>'[1]Головлі'!B142</f>
        <v>багети, плінтуси</v>
      </c>
      <c r="C142" s="11" t="s">
        <v>30</v>
      </c>
      <c r="N142" s="11">
        <f t="shared" si="9"/>
        <v>0</v>
      </c>
    </row>
    <row r="143" spans="2:14" ht="12.75">
      <c r="B143" s="10" t="str">
        <f>'[1]Головлі'!B143</f>
        <v>доски, штахети</v>
      </c>
      <c r="C143" s="11" t="s">
        <v>31</v>
      </c>
      <c r="N143" s="11">
        <f t="shared" si="9"/>
        <v>0</v>
      </c>
    </row>
    <row r="144" spans="2:14" ht="12.75">
      <c r="B144" s="10" t="str">
        <f>'[1]Головлі'!B144</f>
        <v>лінолеум</v>
      </c>
      <c r="C144" s="11" t="s">
        <v>32</v>
      </c>
      <c r="N144" s="11">
        <f t="shared" si="9"/>
        <v>0</v>
      </c>
    </row>
    <row r="145" spans="2:14" ht="12.75">
      <c r="B145" s="10" t="str">
        <f>'[1]Головлі'!B145</f>
        <v>скловата</v>
      </c>
      <c r="C145" s="11" t="s">
        <v>31</v>
      </c>
      <c r="N145" s="11">
        <f t="shared" si="9"/>
        <v>0</v>
      </c>
    </row>
    <row r="146" spans="2:14" ht="12.75">
      <c r="B146" s="10" t="str">
        <f>'[1]Головлі'!B146</f>
        <v>гіпсокартон</v>
      </c>
      <c r="C146" s="11" t="s">
        <v>31</v>
      </c>
      <c r="N146" s="11">
        <f aca="true" t="shared" si="12" ref="N146:N209">SUM(E146:M146)</f>
        <v>0</v>
      </c>
    </row>
    <row r="147" spans="2:14" ht="12.75">
      <c r="B147" s="10" t="str">
        <f>'[1]Головлі'!B147</f>
        <v>сітка армувальна</v>
      </c>
      <c r="C147" s="11" t="s">
        <v>33</v>
      </c>
      <c r="N147" s="11">
        <f t="shared" si="12"/>
        <v>0</v>
      </c>
    </row>
    <row r="148" spans="2:14" ht="12.75">
      <c r="B148" s="10" t="str">
        <f>'[1]Головлі'!B148</f>
        <v>профіль (рейки)</v>
      </c>
      <c r="C148" s="11" t="s">
        <v>27</v>
      </c>
      <c r="N148" s="11">
        <f t="shared" si="12"/>
        <v>0</v>
      </c>
    </row>
    <row r="149" spans="2:14" ht="12.75">
      <c r="B149" s="10" t="str">
        <f>'[1]Головлі'!B149</f>
        <v>скло</v>
      </c>
      <c r="C149" s="11" t="s">
        <v>15</v>
      </c>
      <c r="N149" s="11">
        <f t="shared" si="12"/>
        <v>0</v>
      </c>
    </row>
    <row r="150" spans="2:14" ht="12.75">
      <c r="B150" s="10" t="str">
        <f>'[1]Головлі'!B150</f>
        <v>жесть</v>
      </c>
      <c r="C150" s="11" t="s">
        <v>15</v>
      </c>
      <c r="N150" s="11">
        <f t="shared" si="12"/>
        <v>0</v>
      </c>
    </row>
    <row r="151" spans="2:14" ht="12.75">
      <c r="B151" s="10" t="str">
        <f>'[1]Головлі'!B151</f>
        <v>сітка для огорожі</v>
      </c>
      <c r="C151" s="11" t="s">
        <v>31</v>
      </c>
      <c r="N151" s="11">
        <f t="shared" si="12"/>
        <v>0</v>
      </c>
    </row>
    <row r="152" spans="2:14" ht="12.75">
      <c r="B152" s="10" t="str">
        <f>'[1]Головлі'!B152</f>
        <v>металопрофіль</v>
      </c>
      <c r="C152" s="11" t="s">
        <v>27</v>
      </c>
      <c r="N152" s="11">
        <f t="shared" si="12"/>
        <v>0</v>
      </c>
    </row>
    <row r="153" spans="2:14" ht="12.75">
      <c r="B153" s="10" t="str">
        <f>'[1]Головлі'!B153</f>
        <v>риглі металеві</v>
      </c>
      <c r="C153" s="11" t="s">
        <v>30</v>
      </c>
      <c r="N153" s="11">
        <f t="shared" si="12"/>
        <v>0</v>
      </c>
    </row>
    <row r="154" spans="2:14" ht="12.75">
      <c r="B154" s="10" t="str">
        <f>'[1]Головлі'!B154</f>
        <v>стовпчик металевий</v>
      </c>
      <c r="C154" s="11" t="s">
        <v>27</v>
      </c>
      <c r="N154" s="11">
        <f t="shared" si="12"/>
        <v>0</v>
      </c>
    </row>
    <row r="155" spans="2:14" ht="12.75">
      <c r="B155" s="10" t="str">
        <f>'[1]Головлі'!B155</f>
        <v>вікна металопластикові</v>
      </c>
      <c r="C155" s="11" t="s">
        <v>27</v>
      </c>
      <c r="N155" s="11">
        <f t="shared" si="12"/>
        <v>0</v>
      </c>
    </row>
    <row r="156" spans="2:14" ht="12.75">
      <c r="B156" s="10" t="str">
        <f>'[1]Головлі'!B156</f>
        <v>пінопласт</v>
      </c>
      <c r="C156" s="11" t="s">
        <v>15</v>
      </c>
      <c r="N156" s="11">
        <f t="shared" si="12"/>
        <v>0</v>
      </c>
    </row>
    <row r="157" spans="2:14" ht="12.75">
      <c r="B157" s="10" t="str">
        <f>'[1]Головлі'!B157</f>
        <v>секції з бетону</v>
      </c>
      <c r="C157" s="11" t="s">
        <v>15</v>
      </c>
      <c r="N157" s="11">
        <f t="shared" si="12"/>
        <v>0</v>
      </c>
    </row>
    <row r="158" spans="2:14" ht="12.75">
      <c r="B158" s="10" t="str">
        <f>'[1]Головлі'!B158</f>
        <v>підвіконники до вікон металопластикових</v>
      </c>
      <c r="C158" s="11" t="s">
        <v>15</v>
      </c>
      <c r="N158" s="11">
        <f t="shared" si="12"/>
        <v>0</v>
      </c>
    </row>
    <row r="159" spans="2:14" ht="12.75">
      <c r="B159" s="10" t="str">
        <f>'[1]Головлі'!B159</f>
        <v>бітум</v>
      </c>
      <c r="C159" s="11" t="s">
        <v>15</v>
      </c>
      <c r="N159" s="11">
        <f t="shared" si="12"/>
        <v>0</v>
      </c>
    </row>
    <row r="160" spans="2:14" ht="12.75">
      <c r="B160" s="10" t="str">
        <f>'[1]Головлі'!B160</f>
        <v>щебінь</v>
      </c>
      <c r="C160" s="11" t="s">
        <v>15</v>
      </c>
      <c r="N160" s="11">
        <f t="shared" si="12"/>
        <v>0</v>
      </c>
    </row>
    <row r="161" spans="2:14" ht="12.75">
      <c r="B161" s="10" t="str">
        <f>'[1]Головлі'!B161</f>
        <v>рубероїд</v>
      </c>
      <c r="C161" s="11" t="s">
        <v>33</v>
      </c>
      <c r="N161" s="11">
        <f t="shared" si="12"/>
        <v>0</v>
      </c>
    </row>
    <row r="162" spans="2:14" ht="12.75">
      <c r="B162" s="10" t="str">
        <f>'[1]Головлі'!B162</f>
        <v>щітки</v>
      </c>
      <c r="C162" s="11" t="s">
        <v>15</v>
      </c>
      <c r="N162" s="11">
        <f t="shared" si="12"/>
        <v>0</v>
      </c>
    </row>
    <row r="163" spans="2:14" ht="12.75">
      <c r="B163" s="10" t="str">
        <f>'[1]Головлі'!B163</f>
        <v>гранітний відсів</v>
      </c>
      <c r="C163" s="11"/>
      <c r="N163" s="11">
        <f t="shared" si="12"/>
        <v>0</v>
      </c>
    </row>
    <row r="164" spans="2:14" ht="12.75">
      <c r="B164" s="10">
        <f>'[1]Головлі'!B164</f>
        <v>0</v>
      </c>
      <c r="C164" s="11"/>
      <c r="N164" s="11">
        <f t="shared" si="12"/>
        <v>0</v>
      </c>
    </row>
    <row r="165" spans="2:14" ht="12.75">
      <c r="B165" s="10">
        <f>'[1]Головлі'!B165</f>
        <v>0</v>
      </c>
      <c r="C165" s="11"/>
      <c r="N165" s="11">
        <f t="shared" si="12"/>
        <v>0</v>
      </c>
    </row>
    <row r="166" spans="2:14" ht="12.75">
      <c r="B166" s="10">
        <f>'[1]Головлі'!B166</f>
        <v>0</v>
      </c>
      <c r="C166" s="11"/>
      <c r="N166" s="11">
        <f t="shared" si="12"/>
        <v>0</v>
      </c>
    </row>
    <row r="167" spans="2:14" ht="12.75">
      <c r="B167" s="10">
        <f>'[1]Головлі'!B167</f>
        <v>0</v>
      </c>
      <c r="C167" s="11"/>
      <c r="N167" s="11">
        <f t="shared" si="12"/>
        <v>0</v>
      </c>
    </row>
    <row r="168" spans="2:14" ht="12.75">
      <c r="B168" s="10">
        <f>'[1]Головлі'!B168</f>
        <v>0</v>
      </c>
      <c r="C168" s="11"/>
      <c r="N168" s="11">
        <f t="shared" si="12"/>
        <v>0</v>
      </c>
    </row>
    <row r="169" spans="2:14" ht="12.75">
      <c r="B169" s="10">
        <f>'[1]Головлі'!B169</f>
        <v>0</v>
      </c>
      <c r="C169" s="11"/>
      <c r="N169" s="11">
        <f t="shared" si="12"/>
        <v>0</v>
      </c>
    </row>
    <row r="170" spans="2:14" ht="12.75">
      <c r="B170" s="10">
        <f>'[1]Головлі'!B170</f>
        <v>0</v>
      </c>
      <c r="C170" s="11"/>
      <c r="N170" s="11">
        <f t="shared" si="12"/>
        <v>0</v>
      </c>
    </row>
    <row r="171" spans="2:14" ht="12.75">
      <c r="B171" s="10">
        <f>'[1]Головлі'!B171</f>
        <v>0</v>
      </c>
      <c r="C171" s="11"/>
      <c r="N171" s="11">
        <f t="shared" si="12"/>
        <v>0</v>
      </c>
    </row>
    <row r="172" spans="2:14" ht="12.75">
      <c r="B172" s="10">
        <f>'[1]Головлі'!B172</f>
        <v>0</v>
      </c>
      <c r="C172" s="11"/>
      <c r="N172" s="11">
        <f t="shared" si="12"/>
        <v>0</v>
      </c>
    </row>
    <row r="173" spans="1:14" ht="14.25">
      <c r="A173" s="15">
        <v>11</v>
      </c>
      <c r="B173" s="40" t="s">
        <v>34</v>
      </c>
      <c r="C173" s="14"/>
      <c r="D173" s="13"/>
      <c r="E173" s="13">
        <f aca="true" t="shared" si="13" ref="E173:M173">SUM(E174:E182)</f>
        <v>0</v>
      </c>
      <c r="F173" s="13">
        <f t="shared" si="13"/>
        <v>0</v>
      </c>
      <c r="G173" s="13">
        <f t="shared" si="13"/>
        <v>0</v>
      </c>
      <c r="H173" s="13">
        <f t="shared" si="13"/>
        <v>0</v>
      </c>
      <c r="I173" s="13">
        <f t="shared" si="13"/>
        <v>0</v>
      </c>
      <c r="J173" s="13">
        <f t="shared" si="13"/>
        <v>0</v>
      </c>
      <c r="K173" s="13">
        <f t="shared" si="13"/>
        <v>0</v>
      </c>
      <c r="L173" s="13">
        <f t="shared" si="13"/>
        <v>0</v>
      </c>
      <c r="M173" s="13">
        <f t="shared" si="13"/>
        <v>0</v>
      </c>
      <c r="N173" s="17"/>
    </row>
    <row r="174" spans="2:14" ht="12.75">
      <c r="B174" s="10" t="str">
        <f>'[1]Головлі'!B174</f>
        <v>подушки</v>
      </c>
      <c r="C174" s="11" t="s">
        <v>15</v>
      </c>
      <c r="N174" s="11">
        <f t="shared" si="12"/>
        <v>0</v>
      </c>
    </row>
    <row r="175" spans="2:14" ht="12.75">
      <c r="B175" s="10" t="str">
        <f>'[1]Головлі'!B175</f>
        <v>одіяла</v>
      </c>
      <c r="C175" s="11" t="s">
        <v>15</v>
      </c>
      <c r="N175" s="11">
        <f t="shared" si="12"/>
        <v>0</v>
      </c>
    </row>
    <row r="176" spans="2:14" ht="12.75">
      <c r="B176" s="10" t="str">
        <f>'[1]Головлі'!B176</f>
        <v>халати</v>
      </c>
      <c r="C176" s="11" t="s">
        <v>15</v>
      </c>
      <c r="N176" s="11">
        <f t="shared" si="12"/>
        <v>0</v>
      </c>
    </row>
    <row r="177" spans="2:14" ht="12.75">
      <c r="B177" s="10" t="str">
        <f>'[1]Головлі'!B177</f>
        <v>доріжка</v>
      </c>
      <c r="C177" s="11" t="s">
        <v>15</v>
      </c>
      <c r="N177" s="11">
        <f t="shared" si="12"/>
        <v>0</v>
      </c>
    </row>
    <row r="178" spans="2:14" ht="12.75">
      <c r="B178" s="10" t="str">
        <f>'[1]Головлі'!B178</f>
        <v>комплект постільний</v>
      </c>
      <c r="C178" s="11" t="s">
        <v>15</v>
      </c>
      <c r="N178" s="11">
        <f t="shared" si="12"/>
        <v>0</v>
      </c>
    </row>
    <row r="179" spans="2:14" ht="12.75">
      <c r="B179" s="10" t="str">
        <f>'[1]Головлі'!B179</f>
        <v>матраци</v>
      </c>
      <c r="C179" s="11" t="s">
        <v>15</v>
      </c>
      <c r="N179" s="11">
        <f t="shared" si="12"/>
        <v>0</v>
      </c>
    </row>
    <row r="180" spans="2:14" ht="12.75">
      <c r="B180" s="10" t="str">
        <f>'[1]Головлі'!B180</f>
        <v>рушник</v>
      </c>
      <c r="C180" s="11" t="s">
        <v>15</v>
      </c>
      <c r="N180" s="11">
        <f t="shared" si="12"/>
        <v>0</v>
      </c>
    </row>
    <row r="181" spans="2:14" ht="12.75">
      <c r="B181" s="10" t="str">
        <f>'[1]Головлі'!B181</f>
        <v>покривала</v>
      </c>
      <c r="C181" s="11" t="s">
        <v>15</v>
      </c>
      <c r="N181" s="11">
        <f t="shared" si="12"/>
        <v>0</v>
      </c>
    </row>
    <row r="182" spans="2:14" ht="12.75">
      <c r="B182" s="10">
        <f>'[1]Головлі'!B182</f>
        <v>0</v>
      </c>
      <c r="C182" s="11"/>
      <c r="N182" s="11">
        <f t="shared" si="12"/>
        <v>0</v>
      </c>
    </row>
    <row r="183" spans="1:14" ht="14.25">
      <c r="A183" s="15">
        <v>12</v>
      </c>
      <c r="B183" s="34" t="s">
        <v>35</v>
      </c>
      <c r="C183" s="14"/>
      <c r="D183" s="44"/>
      <c r="E183" s="13">
        <f>D183*800</f>
        <v>0</v>
      </c>
      <c r="F183" s="13"/>
      <c r="G183" s="13"/>
      <c r="H183" s="17"/>
      <c r="I183" s="17"/>
      <c r="J183" s="17"/>
      <c r="K183" s="17"/>
      <c r="L183" s="17"/>
      <c r="M183" s="17"/>
      <c r="N183" s="17">
        <f t="shared" si="12"/>
        <v>0</v>
      </c>
    </row>
    <row r="184" spans="1:14" ht="14.25">
      <c r="A184" s="15">
        <v>13</v>
      </c>
      <c r="B184" s="34" t="s">
        <v>36</v>
      </c>
      <c r="C184" s="14"/>
      <c r="D184" s="13"/>
      <c r="E184" s="13">
        <f aca="true" t="shared" si="14" ref="E184:M184">SUM(E185:E195)</f>
        <v>0</v>
      </c>
      <c r="F184" s="13">
        <f t="shared" si="14"/>
        <v>0</v>
      </c>
      <c r="G184" s="13">
        <f t="shared" si="14"/>
        <v>0</v>
      </c>
      <c r="H184" s="13">
        <f t="shared" si="14"/>
        <v>0</v>
      </c>
      <c r="I184" s="13">
        <f t="shared" si="14"/>
        <v>0</v>
      </c>
      <c r="J184" s="13">
        <f t="shared" si="14"/>
        <v>0</v>
      </c>
      <c r="K184" s="13">
        <f t="shared" si="14"/>
        <v>0</v>
      </c>
      <c r="L184" s="13">
        <f t="shared" si="14"/>
        <v>0</v>
      </c>
      <c r="M184" s="13">
        <f t="shared" si="14"/>
        <v>0</v>
      </c>
      <c r="N184" s="17"/>
    </row>
    <row r="185" spans="1:14" ht="14.25">
      <c r="A185" s="16"/>
      <c r="B185" s="10" t="str">
        <f>'[1]Головлі'!B185</f>
        <v>столи дитячі</v>
      </c>
      <c r="C185" s="11" t="s">
        <v>15</v>
      </c>
      <c r="D185" s="27"/>
      <c r="E185" s="27"/>
      <c r="F185" s="27"/>
      <c r="G185" s="27"/>
      <c r="H185" s="11"/>
      <c r="I185" s="11"/>
      <c r="J185" s="11"/>
      <c r="K185" s="11"/>
      <c r="L185" s="11"/>
      <c r="M185" s="11"/>
      <c r="N185" s="11">
        <f t="shared" si="12"/>
        <v>0</v>
      </c>
    </row>
    <row r="186" spans="2:14" ht="12.75">
      <c r="B186" s="10" t="str">
        <f>'[1]Головлі'!B186</f>
        <v>столи письмові</v>
      </c>
      <c r="C186" s="11" t="s">
        <v>15</v>
      </c>
      <c r="E186">
        <f>D186*600</f>
        <v>0</v>
      </c>
      <c r="N186" s="11">
        <f t="shared" si="12"/>
        <v>0</v>
      </c>
    </row>
    <row r="187" spans="2:14" ht="12.75">
      <c r="B187" s="10" t="str">
        <f>'[1]Головлі'!B187</f>
        <v>шкафи</v>
      </c>
      <c r="C187" s="11" t="s">
        <v>15</v>
      </c>
      <c r="E187">
        <f>D187*700</f>
        <v>0</v>
      </c>
      <c r="N187" s="11">
        <f t="shared" si="12"/>
        <v>0</v>
      </c>
    </row>
    <row r="188" spans="2:14" ht="12.75">
      <c r="B188" s="10" t="str">
        <f>'[1]Головлі'!B188</f>
        <v>комплект у їдальню</v>
      </c>
      <c r="C188" s="11" t="s">
        <v>15</v>
      </c>
      <c r="N188" s="11">
        <f t="shared" si="12"/>
        <v>0</v>
      </c>
    </row>
    <row r="189" spans="2:14" ht="12.75">
      <c r="B189" s="10" t="str">
        <f>'[1]Головлі'!B189</f>
        <v>стелажі</v>
      </c>
      <c r="C189" s="11" t="s">
        <v>15</v>
      </c>
      <c r="E189">
        <f>D189*700</f>
        <v>0</v>
      </c>
      <c r="N189" s="11">
        <f t="shared" si="12"/>
        <v>0</v>
      </c>
    </row>
    <row r="190" spans="2:14" ht="12.75">
      <c r="B190" s="10" t="str">
        <f>'[1]Головлі'!B190</f>
        <v>стільці   </v>
      </c>
      <c r="C190" s="11" t="s">
        <v>15</v>
      </c>
      <c r="E190">
        <f>D190*120</f>
        <v>0</v>
      </c>
      <c r="N190" s="11">
        <f t="shared" si="12"/>
        <v>0</v>
      </c>
    </row>
    <row r="191" spans="2:14" ht="12.75">
      <c r="B191" s="10" t="str">
        <f>'[1]Головлі'!B191</f>
        <v>ліжка дитячі</v>
      </c>
      <c r="C191" s="11" t="s">
        <v>15</v>
      </c>
      <c r="N191" s="11">
        <f t="shared" si="12"/>
        <v>0</v>
      </c>
    </row>
    <row r="192" spans="2:14" ht="12.75">
      <c r="B192" s="10" t="str">
        <f>'[1]Головлі'!B192</f>
        <v>дитячий куточок</v>
      </c>
      <c r="C192" s="11" t="s">
        <v>15</v>
      </c>
      <c r="N192" s="11">
        <f t="shared" si="12"/>
        <v>0</v>
      </c>
    </row>
    <row r="193" spans="2:14" ht="12.75">
      <c r="B193" s="10" t="str">
        <f>'[1]Головлі'!B193</f>
        <v>шкафчики дитячі</v>
      </c>
      <c r="C193" s="11"/>
      <c r="N193" s="11">
        <f t="shared" si="12"/>
        <v>0</v>
      </c>
    </row>
    <row r="194" spans="2:14" ht="12.75">
      <c r="B194" s="10">
        <f>'[1]Головлі'!B194</f>
        <v>0</v>
      </c>
      <c r="C194" s="11"/>
      <c r="N194" s="11">
        <f t="shared" si="12"/>
        <v>0</v>
      </c>
    </row>
    <row r="195" spans="2:14" ht="12.75">
      <c r="B195" s="10">
        <f>'[1]Головлі'!B195</f>
        <v>0</v>
      </c>
      <c r="C195" s="11" t="s">
        <v>15</v>
      </c>
      <c r="N195" s="11">
        <f t="shared" si="12"/>
        <v>0</v>
      </c>
    </row>
    <row r="196" spans="1:14" ht="14.25">
      <c r="A196" s="15">
        <v>14</v>
      </c>
      <c r="B196" s="34" t="s">
        <v>37</v>
      </c>
      <c r="C196" s="14"/>
      <c r="D196" s="13"/>
      <c r="E196" s="13"/>
      <c r="F196" s="13"/>
      <c r="G196" s="13"/>
      <c r="H196" s="17"/>
      <c r="I196" s="17"/>
      <c r="J196" s="17"/>
      <c r="K196" s="17"/>
      <c r="L196" s="17"/>
      <c r="M196" s="17"/>
      <c r="N196" s="17">
        <f t="shared" si="12"/>
        <v>0</v>
      </c>
    </row>
    <row r="197" spans="1:14" ht="14.25">
      <c r="A197" s="15">
        <v>15</v>
      </c>
      <c r="B197" s="34" t="s">
        <v>38</v>
      </c>
      <c r="C197" s="14"/>
      <c r="D197" s="13"/>
      <c r="E197" s="13">
        <f aca="true" t="shared" si="15" ref="E197:M197">SUM(E198:E211)</f>
        <v>0</v>
      </c>
      <c r="F197" s="13">
        <f t="shared" si="15"/>
        <v>0</v>
      </c>
      <c r="G197" s="13">
        <f t="shared" si="15"/>
        <v>0</v>
      </c>
      <c r="H197" s="13">
        <f t="shared" si="15"/>
        <v>0</v>
      </c>
      <c r="I197" s="13">
        <f t="shared" si="15"/>
        <v>0</v>
      </c>
      <c r="J197" s="13">
        <f t="shared" si="15"/>
        <v>0</v>
      </c>
      <c r="K197" s="13">
        <f t="shared" si="15"/>
        <v>0</v>
      </c>
      <c r="L197" s="13">
        <f t="shared" si="15"/>
        <v>0</v>
      </c>
      <c r="M197" s="13">
        <f t="shared" si="15"/>
        <v>0</v>
      </c>
      <c r="N197" s="17"/>
    </row>
    <row r="198" spans="2:14" ht="12.75">
      <c r="B198" s="10" t="str">
        <f>'[1]Головлі'!B198</f>
        <v>м'ячі</v>
      </c>
      <c r="C198" s="11" t="s">
        <v>15</v>
      </c>
      <c r="E198">
        <f>D198*250</f>
        <v>0</v>
      </c>
      <c r="H198" s="23"/>
      <c r="N198" s="11">
        <f t="shared" si="12"/>
        <v>0</v>
      </c>
    </row>
    <row r="199" spans="2:14" ht="12.75">
      <c r="B199" s="10" t="str">
        <f>'[1]Головлі'!B199</f>
        <v>карабіни</v>
      </c>
      <c r="C199" s="11"/>
      <c r="H199" s="23"/>
      <c r="N199" s="11">
        <f t="shared" si="12"/>
        <v>0</v>
      </c>
    </row>
    <row r="200" spans="2:14" ht="12.75">
      <c r="B200" s="10" t="str">
        <f>'[1]Головлі'!B200</f>
        <v>скакалки</v>
      </c>
      <c r="C200" s="11" t="s">
        <v>15</v>
      </c>
      <c r="E200">
        <f>D200*50</f>
        <v>0</v>
      </c>
      <c r="H200" s="23"/>
      <c r="N200" s="11">
        <f t="shared" si="12"/>
        <v>0</v>
      </c>
    </row>
    <row r="201" spans="2:14" ht="12.75">
      <c r="B201" s="10" t="str">
        <f>'[1]Головлі'!B201</f>
        <v>мішки спальні</v>
      </c>
      <c r="C201" s="11" t="s">
        <v>15</v>
      </c>
      <c r="N201" s="11">
        <f t="shared" si="12"/>
        <v>0</v>
      </c>
    </row>
    <row r="202" spans="2:14" ht="12.75">
      <c r="B202" s="10" t="str">
        <f>'[1]Головлі'!B202</f>
        <v>палатки</v>
      </c>
      <c r="C202" s="11" t="s">
        <v>15</v>
      </c>
      <c r="N202" s="11">
        <f t="shared" si="12"/>
        <v>0</v>
      </c>
    </row>
    <row r="203" spans="2:14" ht="12.75">
      <c r="B203" s="10" t="str">
        <f>'[1]Головлі'!B203</f>
        <v>мати</v>
      </c>
      <c r="C203" s="11" t="s">
        <v>15</v>
      </c>
      <c r="E203">
        <f>D203*800</f>
        <v>0</v>
      </c>
      <c r="N203" s="11">
        <f t="shared" si="12"/>
        <v>0</v>
      </c>
    </row>
    <row r="204" spans="2:14" ht="12.75">
      <c r="B204" s="10" t="str">
        <f>'[1]Головлі'!B204</f>
        <v>стіл тенісний</v>
      </c>
      <c r="C204" s="11" t="s">
        <v>15</v>
      </c>
      <c r="E204">
        <f>D204*1600</f>
        <v>0</v>
      </c>
      <c r="N204" s="11">
        <f t="shared" si="12"/>
        <v>0</v>
      </c>
    </row>
    <row r="205" spans="2:14" ht="12.75">
      <c r="B205" s="10" t="str">
        <f>'[1]Головлі'!B205</f>
        <v>гирі</v>
      </c>
      <c r="C205" s="11" t="s">
        <v>15</v>
      </c>
      <c r="N205" s="11">
        <f t="shared" si="12"/>
        <v>0</v>
      </c>
    </row>
    <row r="206" spans="2:14" ht="12.75">
      <c r="B206" s="10" t="str">
        <f>'[1]Головлі'!B206</f>
        <v>сітка волейбольна, футбольна</v>
      </c>
      <c r="C206" s="11" t="s">
        <v>15</v>
      </c>
      <c r="E206">
        <f>D206*300</f>
        <v>0</v>
      </c>
      <c r="N206" s="11">
        <f t="shared" si="12"/>
        <v>0</v>
      </c>
    </row>
    <row r="207" spans="2:14" ht="12.75">
      <c r="B207" s="10">
        <f>'[1]Головлі'!B207</f>
        <v>0</v>
      </c>
      <c r="C207" s="11" t="s">
        <v>15</v>
      </c>
      <c r="N207" s="11">
        <f t="shared" si="12"/>
        <v>0</v>
      </c>
    </row>
    <row r="208" spans="2:14" ht="12.75">
      <c r="B208" s="10">
        <f>'[1]Головлі'!B208</f>
        <v>0</v>
      </c>
      <c r="C208" s="11"/>
      <c r="N208" s="11">
        <f t="shared" si="12"/>
        <v>0</v>
      </c>
    </row>
    <row r="209" spans="2:14" ht="12.75">
      <c r="B209" s="10">
        <f>'[1]Головлі'!B209</f>
        <v>0</v>
      </c>
      <c r="C209" s="11"/>
      <c r="N209" s="11">
        <f t="shared" si="12"/>
        <v>0</v>
      </c>
    </row>
    <row r="210" spans="2:14" ht="12.75">
      <c r="B210" s="10">
        <f>'[1]Головлі'!B210</f>
        <v>0</v>
      </c>
      <c r="C210" s="11"/>
      <c r="N210" s="11">
        <f aca="true" t="shared" si="16" ref="N210:N243">SUM(E210:M210)</f>
        <v>0</v>
      </c>
    </row>
    <row r="211" spans="2:14" ht="12.75">
      <c r="B211" s="10">
        <f>'[1]Головлі'!B211</f>
        <v>0</v>
      </c>
      <c r="C211" s="11" t="s">
        <v>15</v>
      </c>
      <c r="N211" s="11">
        <f t="shared" si="16"/>
        <v>0</v>
      </c>
    </row>
    <row r="212" spans="1:14" ht="14.25">
      <c r="A212" s="15">
        <v>16</v>
      </c>
      <c r="B212" s="34" t="s">
        <v>39</v>
      </c>
      <c r="C212" s="14"/>
      <c r="D212" s="13"/>
      <c r="E212" s="13">
        <f aca="true" t="shared" si="17" ref="E212:M212">SUM(E213:E236)</f>
        <v>0</v>
      </c>
      <c r="F212" s="13">
        <f t="shared" si="17"/>
        <v>0</v>
      </c>
      <c r="G212" s="13">
        <f t="shared" si="17"/>
        <v>750</v>
      </c>
      <c r="H212" s="13">
        <f t="shared" si="17"/>
        <v>0</v>
      </c>
      <c r="I212" s="13">
        <f t="shared" si="17"/>
        <v>0</v>
      </c>
      <c r="J212" s="13">
        <f t="shared" si="17"/>
        <v>0</v>
      </c>
      <c r="K212" s="13">
        <f t="shared" si="17"/>
        <v>0</v>
      </c>
      <c r="L212" s="13">
        <f t="shared" si="17"/>
        <v>0</v>
      </c>
      <c r="M212" s="13">
        <f t="shared" si="17"/>
        <v>0</v>
      </c>
      <c r="N212" s="17"/>
    </row>
    <row r="213" spans="2:14" ht="12.75">
      <c r="B213" s="10" t="str">
        <f>'[1]Головлі'!B213</f>
        <v>електротен</v>
      </c>
      <c r="C213" s="11" t="s">
        <v>15</v>
      </c>
      <c r="N213" s="11">
        <f t="shared" si="16"/>
        <v>0</v>
      </c>
    </row>
    <row r="214" spans="2:14" ht="12.75">
      <c r="B214" s="10" t="str">
        <f>'[1]Головлі'!B214</f>
        <v>провід електричний</v>
      </c>
      <c r="C214" s="11" t="s">
        <v>30</v>
      </c>
      <c r="N214" s="11">
        <f t="shared" si="16"/>
        <v>0</v>
      </c>
    </row>
    <row r="215" spans="2:14" ht="12.75">
      <c r="B215" s="10" t="str">
        <f>'[1]Головлі'!B215</f>
        <v>розетеки, вимикачі</v>
      </c>
      <c r="C215" s="11" t="s">
        <v>15</v>
      </c>
      <c r="N215" s="11">
        <f t="shared" si="16"/>
        <v>0</v>
      </c>
    </row>
    <row r="216" spans="2:14" ht="12.75">
      <c r="B216" s="10" t="str">
        <f>'[1]Головлі'!B216</f>
        <v>праска</v>
      </c>
      <c r="C216" s="11" t="s">
        <v>15</v>
      </c>
      <c r="N216" s="11">
        <f t="shared" si="16"/>
        <v>0</v>
      </c>
    </row>
    <row r="217" spans="2:14" ht="12.75">
      <c r="B217" s="10" t="str">
        <f>'[1]Головлі'!B217</f>
        <v>насос центробіжний</v>
      </c>
      <c r="C217" s="11" t="s">
        <v>15</v>
      </c>
      <c r="N217" s="11">
        <f t="shared" si="16"/>
        <v>0</v>
      </c>
    </row>
    <row r="218" spans="2:14" ht="12.75">
      <c r="B218" s="10" t="str">
        <f>'[1]Головлі'!B218</f>
        <v>електроконвектор</v>
      </c>
      <c r="C218" s="11" t="s">
        <v>15</v>
      </c>
      <c r="N218" s="11">
        <f t="shared" si="16"/>
        <v>0</v>
      </c>
    </row>
    <row r="219" spans="2:14" ht="12.75">
      <c r="B219" s="10" t="str">
        <f>'[1]Головлі'!B219</f>
        <v>витяжка електрична</v>
      </c>
      <c r="C219" s="11" t="s">
        <v>15</v>
      </c>
      <c r="N219" s="11">
        <f t="shared" si="16"/>
        <v>0</v>
      </c>
    </row>
    <row r="220" spans="2:14" ht="12.75">
      <c r="B220" s="10" t="str">
        <f>'[1]Головлі'!B220</f>
        <v>електрорушник</v>
      </c>
      <c r="C220" s="11" t="s">
        <v>15</v>
      </c>
      <c r="N220" s="11">
        <f t="shared" si="16"/>
        <v>0</v>
      </c>
    </row>
    <row r="221" spans="2:14" ht="12.75">
      <c r="B221" s="10" t="str">
        <f>'[1]Головлі'!B221</f>
        <v>електром'ясорубка</v>
      </c>
      <c r="C221" s="11" t="s">
        <v>15</v>
      </c>
      <c r="N221" s="11">
        <f t="shared" si="16"/>
        <v>0</v>
      </c>
    </row>
    <row r="222" spans="2:14" ht="12.75">
      <c r="B222" s="10" t="str">
        <f>'[1]Головлі'!B222</f>
        <v>полосмок</v>
      </c>
      <c r="C222" s="11" t="s">
        <v>15</v>
      </c>
      <c r="N222" s="11">
        <f t="shared" si="16"/>
        <v>0</v>
      </c>
    </row>
    <row r="223" spans="2:14" ht="12.75">
      <c r="B223" s="10" t="str">
        <f>'[1]Головлі'!B223</f>
        <v>праска</v>
      </c>
      <c r="C223" s="11" t="s">
        <v>15</v>
      </c>
      <c r="N223" s="11">
        <f t="shared" si="16"/>
        <v>0</v>
      </c>
    </row>
    <row r="224" spans="2:14" ht="12.75">
      <c r="B224" s="10" t="str">
        <f>'[1]Головлі'!B224</f>
        <v>енергозберігаючі лампи</v>
      </c>
      <c r="C224" s="11" t="s">
        <v>15</v>
      </c>
      <c r="D224">
        <v>10</v>
      </c>
      <c r="G224">
        <f>D224*75</f>
        <v>750</v>
      </c>
      <c r="N224" s="11">
        <f t="shared" si="16"/>
        <v>750</v>
      </c>
    </row>
    <row r="225" spans="2:14" ht="12.75">
      <c r="B225" s="10" t="str">
        <f>'[1]Головлі'!B225</f>
        <v>світильники</v>
      </c>
      <c r="C225" s="11" t="s">
        <v>15</v>
      </c>
      <c r="N225" s="11">
        <f t="shared" si="16"/>
        <v>0</v>
      </c>
    </row>
    <row r="226" spans="2:14" ht="12.75">
      <c r="B226" s="10" t="str">
        <f>'[1]Головлі'!B226</f>
        <v>електролампочки</v>
      </c>
      <c r="C226" s="11" t="s">
        <v>15</v>
      </c>
      <c r="N226" s="11">
        <f t="shared" si="16"/>
        <v>0</v>
      </c>
    </row>
    <row r="227" spans="2:14" ht="12.75">
      <c r="B227" s="10" t="str">
        <f>'[1]Головлі'!B227</f>
        <v>лампи люмінісцентні</v>
      </c>
      <c r="C227" s="11" t="s">
        <v>15</v>
      </c>
      <c r="N227" s="11">
        <f t="shared" si="16"/>
        <v>0</v>
      </c>
    </row>
    <row r="228" spans="2:14" ht="12.75">
      <c r="B228" s="10" t="str">
        <f>'[1]Головлі'!B228</f>
        <v>електрокомфорки</v>
      </c>
      <c r="C228" s="11" t="s">
        <v>15</v>
      </c>
      <c r="N228" s="11">
        <f t="shared" si="16"/>
        <v>0</v>
      </c>
    </row>
    <row r="229" spans="2:14" ht="12.75">
      <c r="B229" s="10" t="str">
        <f>'[1]Головлі'!B229</f>
        <v>електродрель</v>
      </c>
      <c r="C229" s="11" t="s">
        <v>15</v>
      </c>
      <c r="N229" s="11">
        <f t="shared" si="16"/>
        <v>0</v>
      </c>
    </row>
    <row r="230" spans="2:14" ht="12.75">
      <c r="B230" s="10" t="str">
        <f>'[1]Головлі'!B230</f>
        <v>контактори</v>
      </c>
      <c r="C230" s="11" t="s">
        <v>15</v>
      </c>
      <c r="N230" s="11">
        <f t="shared" si="16"/>
        <v>0</v>
      </c>
    </row>
    <row r="231" spans="2:14" ht="12.75">
      <c r="B231" s="10">
        <f>'[1]Головлі'!B231</f>
        <v>0</v>
      </c>
      <c r="C231" s="11" t="s">
        <v>15</v>
      </c>
      <c r="N231" s="11">
        <f t="shared" si="16"/>
        <v>0</v>
      </c>
    </row>
    <row r="232" spans="2:14" ht="12.75">
      <c r="B232" s="10" t="str">
        <f>'[1]Головлі'!B232</f>
        <v>ФМ-приймач</v>
      </c>
      <c r="C232" s="11" t="s">
        <v>15</v>
      </c>
      <c r="N232" s="11">
        <f t="shared" si="16"/>
        <v>0</v>
      </c>
    </row>
    <row r="233" spans="2:14" ht="12.75">
      <c r="B233" s="10">
        <f>'[1]Головлі'!B233</f>
        <v>0</v>
      </c>
      <c r="C233" s="11"/>
      <c r="N233" s="11">
        <f t="shared" si="16"/>
        <v>0</v>
      </c>
    </row>
    <row r="234" spans="2:14" ht="12.75">
      <c r="B234" s="10">
        <f>'[1]Головлі'!B234</f>
        <v>0</v>
      </c>
      <c r="C234" s="11"/>
      <c r="N234" s="11">
        <f t="shared" si="16"/>
        <v>0</v>
      </c>
    </row>
    <row r="235" spans="2:14" ht="12.75">
      <c r="B235" s="10">
        <f>'[1]Головлі'!B235</f>
        <v>0</v>
      </c>
      <c r="C235" s="11"/>
      <c r="N235" s="11">
        <f t="shared" si="16"/>
        <v>0</v>
      </c>
    </row>
    <row r="236" spans="2:14" ht="12.75">
      <c r="B236" s="10">
        <f>'[1]Головлі'!B236</f>
        <v>0</v>
      </c>
      <c r="C236" s="11"/>
      <c r="N236" s="11">
        <f t="shared" si="16"/>
        <v>0</v>
      </c>
    </row>
    <row r="237" spans="1:14" ht="14.25">
      <c r="A237" s="15">
        <v>17</v>
      </c>
      <c r="B237" s="34" t="str">
        <f>'[1]Головлі'!B237</f>
        <v>Модем, кабель, антена</v>
      </c>
      <c r="C237" s="14"/>
      <c r="D237" s="13"/>
      <c r="E237" s="13"/>
      <c r="F237" s="13"/>
      <c r="G237" s="13"/>
      <c r="H237" s="17"/>
      <c r="I237" s="17"/>
      <c r="J237" s="17"/>
      <c r="K237" s="17"/>
      <c r="L237" s="17"/>
      <c r="M237" s="17"/>
      <c r="N237" s="11">
        <f t="shared" si="16"/>
        <v>0</v>
      </c>
    </row>
    <row r="238" spans="1:14" ht="14.25">
      <c r="A238" s="15">
        <f aca="true" t="shared" si="18" ref="A238:A243">A237+1</f>
        <v>18</v>
      </c>
      <c r="B238" s="34" t="str">
        <f>'[1]Головлі'!B238</f>
        <v>Паливно-мастильні матеріали</v>
      </c>
      <c r="C238" s="14" t="s">
        <v>22</v>
      </c>
      <c r="D238" s="13">
        <v>2084</v>
      </c>
      <c r="E238" s="13"/>
      <c r="F238" s="13"/>
      <c r="G238" s="13">
        <f>D238*30</f>
        <v>62520</v>
      </c>
      <c r="H238" s="17"/>
      <c r="I238" s="17"/>
      <c r="J238" s="17"/>
      <c r="K238" s="17"/>
      <c r="L238" s="17"/>
      <c r="M238" s="17"/>
      <c r="N238" s="11">
        <f t="shared" si="16"/>
        <v>62520</v>
      </c>
    </row>
    <row r="239" spans="1:14" ht="14.25">
      <c r="A239" s="15">
        <f t="shared" si="18"/>
        <v>19</v>
      </c>
      <c r="B239" s="34" t="str">
        <f>'[1]Головлі'!B239</f>
        <v>Масло моторне</v>
      </c>
      <c r="C239" s="14" t="s">
        <v>22</v>
      </c>
      <c r="D239" s="13">
        <v>20</v>
      </c>
      <c r="E239" s="13"/>
      <c r="F239" s="13"/>
      <c r="G239" s="13">
        <f>D239*70</f>
        <v>1400</v>
      </c>
      <c r="H239" s="17"/>
      <c r="I239" s="17"/>
      <c r="J239" s="17"/>
      <c r="K239" s="17"/>
      <c r="L239" s="17"/>
      <c r="M239" s="17"/>
      <c r="N239" s="11">
        <f t="shared" si="16"/>
        <v>1400</v>
      </c>
    </row>
    <row r="240" spans="1:14" ht="14.25">
      <c r="A240" s="15">
        <f t="shared" si="18"/>
        <v>20</v>
      </c>
      <c r="B240" s="34" t="str">
        <f>'[1]Головлі'!B240</f>
        <v>Вогнегасники</v>
      </c>
      <c r="C240" s="14" t="s">
        <v>15</v>
      </c>
      <c r="D240" s="13"/>
      <c r="E240" s="13"/>
      <c r="F240" s="13"/>
      <c r="G240" s="13"/>
      <c r="H240" s="17"/>
      <c r="I240" s="17"/>
      <c r="J240" s="17"/>
      <c r="K240" s="17"/>
      <c r="L240" s="17"/>
      <c r="M240" s="17"/>
      <c r="N240" s="11">
        <f t="shared" si="16"/>
        <v>0</v>
      </c>
    </row>
    <row r="241" spans="1:14" ht="15">
      <c r="A241" s="15">
        <f t="shared" si="18"/>
        <v>21</v>
      </c>
      <c r="B241" s="34" t="str">
        <f>'[1]Головлі'!B241</f>
        <v>Медикаменти</v>
      </c>
      <c r="C241" s="17"/>
      <c r="D241" s="45"/>
      <c r="E241" s="45"/>
      <c r="F241" s="45"/>
      <c r="G241" s="45">
        <v>1000</v>
      </c>
      <c r="H241" s="17"/>
      <c r="I241" s="17"/>
      <c r="J241" s="17"/>
      <c r="K241" s="17"/>
      <c r="L241" s="17"/>
      <c r="M241" s="17"/>
      <c r="N241" s="11">
        <f t="shared" si="16"/>
        <v>1000</v>
      </c>
    </row>
    <row r="242" spans="1:14" ht="15">
      <c r="A242" s="15">
        <f t="shared" si="18"/>
        <v>22</v>
      </c>
      <c r="B242" s="34" t="str">
        <f>'[1]Головлі'!B242</f>
        <v>Печатка</v>
      </c>
      <c r="C242" s="17" t="s">
        <v>15</v>
      </c>
      <c r="D242" s="45"/>
      <c r="E242" s="45"/>
      <c r="F242" s="45"/>
      <c r="G242" s="45"/>
      <c r="H242" s="17"/>
      <c r="I242" s="17"/>
      <c r="J242" s="17"/>
      <c r="K242" s="17"/>
      <c r="L242" s="17"/>
      <c r="M242" s="17"/>
      <c r="N242" s="11">
        <f t="shared" si="16"/>
        <v>0</v>
      </c>
    </row>
    <row r="243" spans="1:14" ht="14.25">
      <c r="A243" s="15">
        <f t="shared" si="18"/>
        <v>23</v>
      </c>
      <c r="B243" s="34" t="str">
        <f>'[1]Головлі'!B243</f>
        <v>Вивіска</v>
      </c>
      <c r="C243" s="14" t="s">
        <v>15</v>
      </c>
      <c r="D243" s="13"/>
      <c r="E243" s="13"/>
      <c r="F243" s="13"/>
      <c r="G243" s="13"/>
      <c r="H243" s="17"/>
      <c r="I243" s="17"/>
      <c r="J243" s="17"/>
      <c r="K243" s="17"/>
      <c r="L243" s="17"/>
      <c r="M243" s="17"/>
      <c r="N243" s="11">
        <f t="shared" si="16"/>
        <v>0</v>
      </c>
    </row>
    <row r="244" spans="1:14" ht="14.25">
      <c r="A244" s="18"/>
      <c r="B244" s="4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6" spans="1:14" ht="15">
      <c r="A246" s="7"/>
      <c r="B246" s="8" t="s">
        <v>40</v>
      </c>
      <c r="C246" s="7"/>
      <c r="D246" s="7"/>
      <c r="E246" s="3">
        <f>SUM(E248:E255)</f>
        <v>0</v>
      </c>
      <c r="F246" s="3">
        <f aca="true" t="shared" si="19" ref="F246:M246">SUM(F248:F255)</f>
        <v>0</v>
      </c>
      <c r="G246" s="3">
        <f t="shared" si="19"/>
        <v>52770</v>
      </c>
      <c r="H246" s="3">
        <f t="shared" si="19"/>
        <v>43365</v>
      </c>
      <c r="I246" s="3">
        <f t="shared" si="19"/>
        <v>0</v>
      </c>
      <c r="J246" s="3">
        <f t="shared" si="19"/>
        <v>0</v>
      </c>
      <c r="K246" s="3">
        <f t="shared" si="19"/>
        <v>0</v>
      </c>
      <c r="L246" s="3">
        <f t="shared" si="19"/>
        <v>0</v>
      </c>
      <c r="M246" s="3">
        <f t="shared" si="19"/>
        <v>0</v>
      </c>
      <c r="N246" s="7">
        <f>SUM(E246:M246)</f>
        <v>96135</v>
      </c>
    </row>
    <row r="247" spans="2:7" ht="15">
      <c r="B247" s="9" t="s">
        <v>41</v>
      </c>
      <c r="C247" s="10" t="s">
        <v>42</v>
      </c>
      <c r="D247" s="11" t="s">
        <v>43</v>
      </c>
      <c r="E247" s="11" t="s">
        <v>44</v>
      </c>
      <c r="F247" s="11"/>
      <c r="G247" s="11"/>
    </row>
    <row r="248" spans="1:14" ht="14.25">
      <c r="A248" s="12">
        <v>1</v>
      </c>
      <c r="B248" s="34" t="str">
        <f>'[1]Головлі'!B248</f>
        <v>малозабезпечені</v>
      </c>
      <c r="C248" s="14">
        <v>11</v>
      </c>
      <c r="D248" s="13">
        <f aca="true" t="shared" si="20" ref="D248:D255">C248*150</f>
        <v>1650</v>
      </c>
      <c r="E248" s="13"/>
      <c r="F248" s="13"/>
      <c r="G248" s="13">
        <f>D248*7.9</f>
        <v>13035</v>
      </c>
      <c r="H248" s="17"/>
      <c r="I248" s="17"/>
      <c r="J248" s="17"/>
      <c r="K248" s="17"/>
      <c r="L248" s="17"/>
      <c r="M248" s="17"/>
      <c r="N248" s="11">
        <f aca="true" t="shared" si="21" ref="N248:N255">SUM(E248:M248)</f>
        <v>13035</v>
      </c>
    </row>
    <row r="249" spans="1:14" ht="14.25">
      <c r="A249" s="12">
        <v>2</v>
      </c>
      <c r="B249" s="34" t="str">
        <f>'[1]Головлі'!B249</f>
        <v>діти-сироти</v>
      </c>
      <c r="C249" s="14">
        <v>5</v>
      </c>
      <c r="D249" s="13">
        <f t="shared" si="20"/>
        <v>750</v>
      </c>
      <c r="E249" s="13"/>
      <c r="F249" s="13"/>
      <c r="G249" s="13">
        <f>D249*7.9</f>
        <v>5925</v>
      </c>
      <c r="H249" s="17"/>
      <c r="I249" s="17"/>
      <c r="J249" s="17"/>
      <c r="K249" s="17"/>
      <c r="L249" s="17"/>
      <c r="M249" s="17"/>
      <c r="N249" s="11">
        <f t="shared" si="21"/>
        <v>5925</v>
      </c>
    </row>
    <row r="250" spans="1:14" ht="14.25">
      <c r="A250" s="12">
        <v>3</v>
      </c>
      <c r="B250" s="34" t="str">
        <f>'[1]Головлі'!B250</f>
        <v>учні 1-4 класи</v>
      </c>
      <c r="C250" s="14">
        <v>46</v>
      </c>
      <c r="D250" s="13">
        <f t="shared" si="20"/>
        <v>6900</v>
      </c>
      <c r="E250" s="13"/>
      <c r="F250" s="13"/>
      <c r="G250" s="13">
        <f>D250*4.9</f>
        <v>33810</v>
      </c>
      <c r="H250" s="17"/>
      <c r="I250" s="17"/>
      <c r="J250" s="17"/>
      <c r="K250" s="17"/>
      <c r="L250" s="17"/>
      <c r="M250" s="17"/>
      <c r="N250" s="11">
        <f t="shared" si="21"/>
        <v>33810</v>
      </c>
    </row>
    <row r="251" spans="1:14" ht="14.25">
      <c r="A251" s="12">
        <v>4</v>
      </c>
      <c r="B251" s="34" t="str">
        <f>'[1]Головлі'!B251</f>
        <v>учні АТО</v>
      </c>
      <c r="C251" s="14"/>
      <c r="D251" s="13">
        <f t="shared" si="20"/>
        <v>0</v>
      </c>
      <c r="E251" s="13"/>
      <c r="F251" s="13"/>
      <c r="G251" s="13">
        <f>D251*7.9</f>
        <v>0</v>
      </c>
      <c r="H251" s="17"/>
      <c r="I251" s="17"/>
      <c r="J251" s="17"/>
      <c r="K251" s="17"/>
      <c r="L251" s="17"/>
      <c r="M251" s="17"/>
      <c r="N251" s="11">
        <f t="shared" si="21"/>
        <v>0</v>
      </c>
    </row>
    <row r="252" spans="1:14" ht="14.25">
      <c r="A252" s="12">
        <v>5</v>
      </c>
      <c r="B252" s="34" t="str">
        <f>'[1]Головлі'!B252</f>
        <v>діти малозаб і сироди ДНЗ</v>
      </c>
      <c r="C252" s="14">
        <v>3</v>
      </c>
      <c r="D252" s="13">
        <f t="shared" si="20"/>
        <v>450</v>
      </c>
      <c r="E252" s="13"/>
      <c r="F252" s="13"/>
      <c r="G252" s="13"/>
      <c r="H252" s="17">
        <f>D252*13.6</f>
        <v>6120</v>
      </c>
      <c r="I252" s="17"/>
      <c r="J252" s="17"/>
      <c r="K252" s="17"/>
      <c r="L252" s="17"/>
      <c r="M252" s="17"/>
      <c r="N252" s="11">
        <f t="shared" si="21"/>
        <v>6120</v>
      </c>
    </row>
    <row r="253" spans="1:14" ht="14.25">
      <c r="A253" s="12">
        <v>6</v>
      </c>
      <c r="B253" s="34" t="str">
        <f>'[1]Головлі'!B253</f>
        <v>діти АТО ДНЗ</v>
      </c>
      <c r="C253" s="14">
        <v>1</v>
      </c>
      <c r="D253" s="13">
        <f t="shared" si="20"/>
        <v>150</v>
      </c>
      <c r="H253" s="17">
        <f>D253*13.6</f>
        <v>2040</v>
      </c>
      <c r="N253" s="11">
        <f t="shared" si="21"/>
        <v>2040</v>
      </c>
    </row>
    <row r="254" spans="1:14" ht="14.25">
      <c r="A254" s="12">
        <v>7</v>
      </c>
      <c r="B254" s="34" t="str">
        <f>'[1]Головлі'!B254</f>
        <v>діти з багатод сімей ДНЗ</v>
      </c>
      <c r="C254" s="14">
        <v>7</v>
      </c>
      <c r="D254" s="13">
        <f t="shared" si="20"/>
        <v>1050</v>
      </c>
      <c r="H254" s="17">
        <f>D254*10.9</f>
        <v>11445</v>
      </c>
      <c r="L254" s="17"/>
      <c r="N254" s="11">
        <f t="shared" si="21"/>
        <v>11445</v>
      </c>
    </row>
    <row r="255" spans="1:14" ht="14.25">
      <c r="A255" s="12">
        <v>8</v>
      </c>
      <c r="B255" s="34" t="str">
        <f>'[1]Головлі'!B255</f>
        <v>діти не пільгові категорії ДНЗ</v>
      </c>
      <c r="C255" s="14">
        <v>24</v>
      </c>
      <c r="D255" s="13">
        <f t="shared" si="20"/>
        <v>3600</v>
      </c>
      <c r="H255" s="17">
        <f>D255*6.6</f>
        <v>23760</v>
      </c>
      <c r="L255" s="17"/>
      <c r="N255" s="11">
        <f t="shared" si="21"/>
        <v>23760</v>
      </c>
    </row>
    <row r="256" ht="14.25">
      <c r="B256" s="34"/>
    </row>
    <row r="257" spans="1:14" ht="15">
      <c r="A257" s="7"/>
      <c r="B257" s="8" t="s">
        <v>45</v>
      </c>
      <c r="C257" s="7"/>
      <c r="D257" s="7"/>
      <c r="E257" s="19">
        <f aca="true" t="shared" si="22" ref="E257:M257">E259+E260+E261+E262+E263+E264+E265+E266+E267+E268+E273+E274+E275+E276+E277+E278+E279+E280+E281+E282+E283+E284+E285+E286+E299+E300+E301+E302+E303+E304+E305+E306+E307+E308+E309+E310+E311+E312+E313+E314+E315+E316</f>
        <v>0</v>
      </c>
      <c r="F257" s="19">
        <f t="shared" si="22"/>
        <v>0</v>
      </c>
      <c r="G257" s="19">
        <f t="shared" si="22"/>
        <v>57046</v>
      </c>
      <c r="H257" s="19">
        <f t="shared" si="22"/>
        <v>0</v>
      </c>
      <c r="I257" s="19">
        <f t="shared" si="22"/>
        <v>0</v>
      </c>
      <c r="J257" s="19">
        <f>J259+J260+J261+J262+J263+J264+J265+J266+J267+J268+J273+J274+J275+J276+J277+J278+J279+J280+J281+J282+J283+J284+J285+J286+J299+J300+J301+J302+J303+J304+J305+J306+J307+J308+J309+J310+J311+J312+J313+J314+J315+J316</f>
        <v>0</v>
      </c>
      <c r="K257" s="19">
        <f t="shared" si="22"/>
        <v>0</v>
      </c>
      <c r="L257" s="19">
        <f t="shared" si="22"/>
        <v>0</v>
      </c>
      <c r="M257" s="19">
        <f t="shared" si="22"/>
        <v>0</v>
      </c>
      <c r="N257" s="20">
        <f>SUM(E257:M257)</f>
        <v>57046</v>
      </c>
    </row>
    <row r="258" ht="12.75">
      <c r="C258" t="s">
        <v>13</v>
      </c>
    </row>
    <row r="259" spans="1:14" ht="14.25">
      <c r="A259" s="13">
        <v>1</v>
      </c>
      <c r="B259" s="34" t="str">
        <f>'[1]Головлі'!B259</f>
        <v>Підвіз учнів</v>
      </c>
      <c r="C259" s="21"/>
      <c r="D259" s="13"/>
      <c r="E259" s="13"/>
      <c r="F259" s="13"/>
      <c r="G259" s="13"/>
      <c r="H259" s="24"/>
      <c r="I259" s="13"/>
      <c r="J259" s="13"/>
      <c r="K259" s="13"/>
      <c r="L259" s="13"/>
      <c r="M259" s="13"/>
      <c r="N259" s="11">
        <f aca="true" t="shared" si="23" ref="N259:N317">SUM(E259:M259)</f>
        <v>0</v>
      </c>
    </row>
    <row r="260" spans="1:14" ht="14.25">
      <c r="A260" s="13">
        <f>A259+1</f>
        <v>2</v>
      </c>
      <c r="B260" s="34" t="str">
        <f>'[1]Головлі'!B260</f>
        <v>Підвіз вчителів</v>
      </c>
      <c r="C260" s="13"/>
      <c r="D260" s="13"/>
      <c r="E260" s="13"/>
      <c r="F260" s="13"/>
      <c r="G260" s="44">
        <v>31338</v>
      </c>
      <c r="H260" s="24"/>
      <c r="I260" s="13"/>
      <c r="J260" s="13"/>
      <c r="K260" s="13"/>
      <c r="L260" s="13"/>
      <c r="M260" s="13"/>
      <c r="N260" s="11">
        <f t="shared" si="23"/>
        <v>31338</v>
      </c>
    </row>
    <row r="261" spans="1:14" ht="14.25">
      <c r="A261" s="13">
        <f aca="true" t="shared" si="24" ref="A261:A268">A260+1</f>
        <v>3</v>
      </c>
      <c r="B261" s="34" t="str">
        <f>'[1]Головлі'!B261</f>
        <v>Страхування автобуса</v>
      </c>
      <c r="C261" s="44">
        <v>2</v>
      </c>
      <c r="D261" s="13">
        <v>650</v>
      </c>
      <c r="E261" s="13"/>
      <c r="F261" s="13"/>
      <c r="G261" s="13">
        <f aca="true" t="shared" si="25" ref="G261:G267">C261*D261</f>
        <v>1300</v>
      </c>
      <c r="H261" s="24"/>
      <c r="I261" s="13"/>
      <c r="J261" s="13"/>
      <c r="K261" s="13"/>
      <c r="L261" s="13"/>
      <c r="M261" s="13"/>
      <c r="N261" s="11">
        <f t="shared" si="23"/>
        <v>1300</v>
      </c>
    </row>
    <row r="262" spans="1:14" ht="14.25">
      <c r="A262" s="13">
        <f t="shared" si="24"/>
        <v>4</v>
      </c>
      <c r="B262" s="34" t="str">
        <f>'[1]Головлі'!B262</f>
        <v>Технічнеобслуговування автобусів</v>
      </c>
      <c r="C262" s="13">
        <v>1</v>
      </c>
      <c r="D262" s="13">
        <v>7000</v>
      </c>
      <c r="E262" s="13"/>
      <c r="F262" s="13"/>
      <c r="G262" s="13">
        <f t="shared" si="25"/>
        <v>7000</v>
      </c>
      <c r="H262" s="24"/>
      <c r="I262" s="13"/>
      <c r="J262" s="13"/>
      <c r="K262" s="13"/>
      <c r="L262" s="13"/>
      <c r="M262" s="13"/>
      <c r="N262" s="11">
        <f t="shared" si="23"/>
        <v>7000</v>
      </c>
    </row>
    <row r="263" spans="1:14" ht="14.25">
      <c r="A263" s="13">
        <f t="shared" si="24"/>
        <v>5</v>
      </c>
      <c r="B263" s="34" t="str">
        <f>'[1]Головлі'!B263</f>
        <v>Реєстрація автобуса</v>
      </c>
      <c r="C263" s="13"/>
      <c r="D263" s="13"/>
      <c r="E263" s="13"/>
      <c r="F263" s="13"/>
      <c r="G263" s="13">
        <f t="shared" si="25"/>
        <v>0</v>
      </c>
      <c r="H263" s="24"/>
      <c r="I263" s="13"/>
      <c r="J263" s="13"/>
      <c r="K263" s="13"/>
      <c r="L263" s="13"/>
      <c r="M263" s="13"/>
      <c r="N263" s="11">
        <f t="shared" si="23"/>
        <v>0</v>
      </c>
    </row>
    <row r="264" spans="1:14" ht="14.25">
      <c r="A264" s="13">
        <f t="shared" si="24"/>
        <v>6</v>
      </c>
      <c r="B264" s="34" t="str">
        <f>'[1]Головлі'!B264</f>
        <v>Техогляд автобусів</v>
      </c>
      <c r="C264" s="44">
        <v>2</v>
      </c>
      <c r="D264" s="13">
        <v>600</v>
      </c>
      <c r="E264" s="13"/>
      <c r="F264" s="13"/>
      <c r="G264" s="13">
        <f t="shared" si="25"/>
        <v>1200</v>
      </c>
      <c r="H264" s="24"/>
      <c r="I264" s="13"/>
      <c r="J264" s="13"/>
      <c r="K264" s="13"/>
      <c r="L264" s="13"/>
      <c r="M264" s="13"/>
      <c r="N264" s="11">
        <f t="shared" si="23"/>
        <v>1200</v>
      </c>
    </row>
    <row r="265" spans="1:14" ht="14.25">
      <c r="A265" s="13">
        <f t="shared" si="24"/>
        <v>7</v>
      </c>
      <c r="B265" s="34" t="str">
        <f>'[1]Головлі'!B265</f>
        <v>Передрейсовий огляд</v>
      </c>
      <c r="C265" s="44">
        <v>10</v>
      </c>
      <c r="D265" s="24">
        <v>250</v>
      </c>
      <c r="E265" s="13"/>
      <c r="F265" s="13"/>
      <c r="G265" s="13">
        <f t="shared" si="25"/>
        <v>2500</v>
      </c>
      <c r="H265" s="24"/>
      <c r="I265" s="13"/>
      <c r="J265" s="13"/>
      <c r="K265" s="13"/>
      <c r="L265" s="13"/>
      <c r="M265" s="13"/>
      <c r="N265" s="11">
        <f t="shared" si="23"/>
        <v>2500</v>
      </c>
    </row>
    <row r="266" spans="1:14" ht="14.25">
      <c r="A266" s="13">
        <f t="shared" si="24"/>
        <v>8</v>
      </c>
      <c r="B266" s="34" t="str">
        <f>'[1]Головлі'!B266</f>
        <v>Встановлення пожежної сигналізації</v>
      </c>
      <c r="C266" s="13"/>
      <c r="D266" s="13"/>
      <c r="E266" s="13"/>
      <c r="F266" s="13"/>
      <c r="G266" s="13">
        <f t="shared" si="25"/>
        <v>0</v>
      </c>
      <c r="H266" s="24"/>
      <c r="I266" s="13"/>
      <c r="J266" s="13"/>
      <c r="K266" s="13"/>
      <c r="L266" s="13"/>
      <c r="M266" s="13"/>
      <c r="N266" s="11">
        <f t="shared" si="23"/>
        <v>0</v>
      </c>
    </row>
    <row r="267" spans="1:14" ht="14.25">
      <c r="A267" s="13">
        <f t="shared" si="24"/>
        <v>9</v>
      </c>
      <c r="B267" s="34" t="str">
        <f>'[1]Головлі'!B267</f>
        <v>Обслуговування пожежної сигналізації</v>
      </c>
      <c r="C267" s="44"/>
      <c r="D267" s="13">
        <v>150</v>
      </c>
      <c r="E267" s="13"/>
      <c r="F267" s="13"/>
      <c r="G267" s="13">
        <f t="shared" si="25"/>
        <v>0</v>
      </c>
      <c r="H267" s="13"/>
      <c r="I267" s="13"/>
      <c r="J267" s="13"/>
      <c r="K267" s="13"/>
      <c r="L267" s="13"/>
      <c r="M267" s="13"/>
      <c r="N267" s="11">
        <f t="shared" si="23"/>
        <v>0</v>
      </c>
    </row>
    <row r="268" spans="1:14" ht="14.25">
      <c r="A268" s="13">
        <f t="shared" si="24"/>
        <v>10</v>
      </c>
      <c r="B268" s="34" t="str">
        <f>'[1]Головлі'!B268</f>
        <v>Оплата телефонного зв'язку</v>
      </c>
      <c r="C268" s="13"/>
      <c r="D268" s="13"/>
      <c r="E268" s="13">
        <f>ROUND(E269+E270+E271+E272,0)</f>
        <v>0</v>
      </c>
      <c r="F268" s="13"/>
      <c r="G268" s="13">
        <f>ROUND(G269+G270+G271+G272,0)</f>
        <v>540</v>
      </c>
      <c r="H268" s="13">
        <f aca="true" t="shared" si="26" ref="H268:M268">ROUND(H269+H270+H271,0)</f>
        <v>0</v>
      </c>
      <c r="I268" s="13">
        <f t="shared" si="26"/>
        <v>0</v>
      </c>
      <c r="J268" s="13">
        <f t="shared" si="26"/>
        <v>0</v>
      </c>
      <c r="K268" s="13">
        <f t="shared" si="26"/>
        <v>0</v>
      </c>
      <c r="L268" s="13">
        <f t="shared" si="26"/>
        <v>0</v>
      </c>
      <c r="M268" s="13">
        <f t="shared" si="26"/>
        <v>0</v>
      </c>
      <c r="N268" s="11">
        <f t="shared" si="23"/>
        <v>540</v>
      </c>
    </row>
    <row r="269" spans="2:14" ht="14.25">
      <c r="B269" s="10" t="str">
        <f>'[1]Головлі'!B269</f>
        <v>абонплата</v>
      </c>
      <c r="C269" s="22">
        <v>45</v>
      </c>
      <c r="D269">
        <v>12</v>
      </c>
      <c r="G269" s="13">
        <f>C269*D269</f>
        <v>540</v>
      </c>
      <c r="N269" s="11">
        <f t="shared" si="23"/>
        <v>540</v>
      </c>
    </row>
    <row r="270" spans="2:14" ht="14.25">
      <c r="B270" s="10" t="str">
        <f>'[1]Головлі'!B270</f>
        <v>оплата Інтернет</v>
      </c>
      <c r="C270" s="22"/>
      <c r="D270">
        <v>12</v>
      </c>
      <c r="G270" s="13">
        <f>C270*D270</f>
        <v>0</v>
      </c>
      <c r="N270" s="11">
        <f t="shared" si="23"/>
        <v>0</v>
      </c>
    </row>
    <row r="271" spans="2:14" ht="12.75">
      <c r="B271" s="10" t="str">
        <f>'[1]Головлі'!B271</f>
        <v>міжміські розмови</v>
      </c>
      <c r="E271" s="23"/>
      <c r="F271" s="23"/>
      <c r="G271" s="23"/>
      <c r="N271" s="11">
        <f t="shared" si="23"/>
        <v>0</v>
      </c>
    </row>
    <row r="272" spans="2:14" ht="12.75">
      <c r="B272" s="10" t="str">
        <f>'[1]Головлі'!B272</f>
        <v>підключення до мережі Інтернет</v>
      </c>
      <c r="E272" s="23"/>
      <c r="F272" s="23"/>
      <c r="G272" s="23"/>
      <c r="N272" s="11">
        <f t="shared" si="23"/>
        <v>0</v>
      </c>
    </row>
    <row r="273" spans="1:14" ht="14.25">
      <c r="A273" s="13">
        <f>A268+1</f>
        <v>11</v>
      </c>
      <c r="B273" s="34" t="str">
        <f>'[1]Головлі'!B273</f>
        <v>Послуги банку</v>
      </c>
      <c r="C273" s="13"/>
      <c r="D273" s="13"/>
      <c r="E273" s="24"/>
      <c r="F273" s="24"/>
      <c r="G273" s="24"/>
      <c r="H273" s="13"/>
      <c r="I273" s="13"/>
      <c r="J273" s="13"/>
      <c r="K273" s="13"/>
      <c r="L273" s="13"/>
      <c r="M273" s="13"/>
      <c r="N273" s="11">
        <f t="shared" si="23"/>
        <v>0</v>
      </c>
    </row>
    <row r="274" spans="1:14" ht="14.25">
      <c r="A274" s="13">
        <f>A273+1</f>
        <v>12</v>
      </c>
      <c r="B274" s="34" t="str">
        <f>'[1]Головлі'!B274</f>
        <v>Пеерзарядка вогнегасників</v>
      </c>
      <c r="C274" s="29">
        <v>19</v>
      </c>
      <c r="D274" s="27">
        <f>15040/188</f>
        <v>80</v>
      </c>
      <c r="E274" s="25"/>
      <c r="F274" s="25"/>
      <c r="G274" s="13">
        <f>C274*D274</f>
        <v>1520</v>
      </c>
      <c r="H274" s="27"/>
      <c r="I274" s="27"/>
      <c r="J274" s="27"/>
      <c r="K274" s="27"/>
      <c r="L274" s="27"/>
      <c r="M274" s="27"/>
      <c r="N274" s="11">
        <f t="shared" si="23"/>
        <v>1520</v>
      </c>
    </row>
    <row r="275" spans="1:14" ht="14.25">
      <c r="A275" s="13">
        <f aca="true" t="shared" si="27" ref="A275:A315">A274+1</f>
        <v>13</v>
      </c>
      <c r="B275" s="34" t="str">
        <f>'[1]Головлі'!B275</f>
        <v>Обслуговування газової котельні</v>
      </c>
      <c r="C275" s="25">
        <v>7</v>
      </c>
      <c r="D275" s="27">
        <v>900</v>
      </c>
      <c r="E275" s="25"/>
      <c r="F275" s="25"/>
      <c r="G275" s="13">
        <f>C275*D275</f>
        <v>6300</v>
      </c>
      <c r="H275" s="27"/>
      <c r="I275" s="27"/>
      <c r="J275" s="27"/>
      <c r="K275" s="27"/>
      <c r="L275" s="27"/>
      <c r="M275" s="27"/>
      <c r="N275" s="11">
        <f t="shared" si="23"/>
        <v>6300</v>
      </c>
    </row>
    <row r="276" spans="1:14" ht="15">
      <c r="A276" s="13">
        <f t="shared" si="27"/>
        <v>14</v>
      </c>
      <c r="B276" s="34" t="str">
        <f>'[1]Головлі'!B276</f>
        <v>Обслуговування підземного газопроводу</v>
      </c>
      <c r="C276" s="24"/>
      <c r="D276" s="13"/>
      <c r="E276" s="24"/>
      <c r="F276" s="24"/>
      <c r="G276" s="24">
        <v>1000</v>
      </c>
      <c r="H276" s="45"/>
      <c r="I276" s="45"/>
      <c r="J276" s="45"/>
      <c r="K276" s="45"/>
      <c r="L276" s="45"/>
      <c r="M276" s="45"/>
      <c r="N276" s="11">
        <f t="shared" si="23"/>
        <v>1000</v>
      </c>
    </row>
    <row r="277" spans="1:14" ht="14.25">
      <c r="A277" s="13">
        <f t="shared" si="27"/>
        <v>15</v>
      </c>
      <c r="B277" s="34" t="str">
        <f>'[1]Головлі'!B277</f>
        <v>Обслуговування електогосподарства</v>
      </c>
      <c r="C277" s="24"/>
      <c r="D277" s="13"/>
      <c r="E277" s="24"/>
      <c r="F277" s="24"/>
      <c r="G277" s="24"/>
      <c r="H277" s="13"/>
      <c r="I277" s="13"/>
      <c r="J277" s="13"/>
      <c r="K277" s="13"/>
      <c r="L277" s="13"/>
      <c r="M277" s="13"/>
      <c r="N277" s="11">
        <f t="shared" si="23"/>
        <v>0</v>
      </c>
    </row>
    <row r="278" spans="1:14" ht="14.25">
      <c r="A278" s="13">
        <f t="shared" si="27"/>
        <v>16</v>
      </c>
      <c r="B278" s="34" t="str">
        <f>'[1]Головлі'!B278</f>
        <v>Перевірка вимірювальних приладів</v>
      </c>
      <c r="C278" s="13"/>
      <c r="D278" s="13"/>
      <c r="E278" s="24"/>
      <c r="F278" s="24"/>
      <c r="G278" s="24">
        <v>800</v>
      </c>
      <c r="H278" s="13"/>
      <c r="I278" s="13"/>
      <c r="J278" s="13"/>
      <c r="K278" s="13"/>
      <c r="L278" s="13"/>
      <c r="M278" s="13"/>
      <c r="N278" s="11">
        <f t="shared" si="23"/>
        <v>800</v>
      </c>
    </row>
    <row r="279" spans="1:14" ht="14.25">
      <c r="A279" s="13">
        <f t="shared" si="27"/>
        <v>17</v>
      </c>
      <c r="B279" s="34" t="str">
        <f>'[1]Головлі'!B279</f>
        <v>Страхування дітей-сиріт</v>
      </c>
      <c r="C279" s="13">
        <v>5</v>
      </c>
      <c r="D279" s="13">
        <v>40</v>
      </c>
      <c r="E279" s="24"/>
      <c r="F279" s="24"/>
      <c r="G279" s="13">
        <f>C279*D279</f>
        <v>200</v>
      </c>
      <c r="H279" s="13"/>
      <c r="I279" s="13"/>
      <c r="J279" s="13"/>
      <c r="K279" s="13"/>
      <c r="L279" s="13"/>
      <c r="M279" s="13"/>
      <c r="N279" s="11">
        <f t="shared" si="23"/>
        <v>200</v>
      </c>
    </row>
    <row r="280" spans="1:14" ht="14.25">
      <c r="A280" s="13">
        <f t="shared" si="27"/>
        <v>18</v>
      </c>
      <c r="B280" s="34" t="str">
        <f>'[1]Головлі'!B280</f>
        <v>Вогнезахисна обробка</v>
      </c>
      <c r="C280" s="44"/>
      <c r="D280" s="13">
        <v>25</v>
      </c>
      <c r="E280" s="13"/>
      <c r="F280" s="24"/>
      <c r="G280" s="13">
        <f>C280*D280</f>
        <v>0</v>
      </c>
      <c r="H280" s="13"/>
      <c r="I280" s="13"/>
      <c r="J280" s="13"/>
      <c r="K280" s="13"/>
      <c r="L280" s="13"/>
      <c r="M280" s="13"/>
      <c r="N280" s="11">
        <f t="shared" si="23"/>
        <v>0</v>
      </c>
    </row>
    <row r="281" spans="1:14" ht="14.25">
      <c r="A281" s="13">
        <f t="shared" si="27"/>
        <v>19</v>
      </c>
      <c r="B281" s="34" t="str">
        <f>'[1]Головлі'!B281</f>
        <v>Ремонт грозовідводів</v>
      </c>
      <c r="C281" s="21"/>
      <c r="D281" s="13"/>
      <c r="E281" s="24"/>
      <c r="F281" s="24"/>
      <c r="G281" s="24"/>
      <c r="H281" s="13"/>
      <c r="I281" s="13"/>
      <c r="J281" s="13"/>
      <c r="K281" s="13"/>
      <c r="L281" s="13"/>
      <c r="M281" s="13"/>
      <c r="N281" s="11">
        <f t="shared" si="23"/>
        <v>0</v>
      </c>
    </row>
    <row r="282" spans="1:14" ht="14.25">
      <c r="A282" s="13">
        <f t="shared" si="27"/>
        <v>20</v>
      </c>
      <c r="B282" s="34" t="str">
        <f>'[1]Головлі'!B282</f>
        <v>Виміри опору ізоляції</v>
      </c>
      <c r="C282" s="13"/>
      <c r="D282" s="13"/>
      <c r="E282" s="24"/>
      <c r="F282" s="24"/>
      <c r="G282" s="24"/>
      <c r="H282" s="13"/>
      <c r="I282" s="13"/>
      <c r="J282" s="13"/>
      <c r="K282" s="13"/>
      <c r="L282" s="13"/>
      <c r="M282" s="13"/>
      <c r="N282" s="11">
        <f t="shared" si="23"/>
        <v>0</v>
      </c>
    </row>
    <row r="283" spans="1:14" ht="14.25">
      <c r="A283" s="13">
        <f t="shared" si="27"/>
        <v>21</v>
      </c>
      <c r="B283" s="34" t="str">
        <f>'[1]Головлі'!B283</f>
        <v>Ремонт електрообладнання та електропроводки</v>
      </c>
      <c r="C283" s="13"/>
      <c r="D283" s="13"/>
      <c r="E283" s="24"/>
      <c r="F283" s="24"/>
      <c r="G283" s="24"/>
      <c r="H283" s="13"/>
      <c r="I283" s="13"/>
      <c r="J283" s="13"/>
      <c r="K283" s="13"/>
      <c r="L283" s="13"/>
      <c r="M283" s="13"/>
      <c r="N283" s="11">
        <f t="shared" si="23"/>
        <v>0</v>
      </c>
    </row>
    <row r="284" spans="1:14" ht="14.25">
      <c r="A284" s="13">
        <f t="shared" si="27"/>
        <v>22</v>
      </c>
      <c r="B284" s="34" t="str">
        <f>'[1]Головлі'!B284</f>
        <v>Заземлення</v>
      </c>
      <c r="C284" s="13"/>
      <c r="D284" s="13"/>
      <c r="E284" s="24"/>
      <c r="F284" s="24"/>
      <c r="G284" s="24"/>
      <c r="H284" s="13"/>
      <c r="I284" s="13"/>
      <c r="J284" s="13"/>
      <c r="K284" s="13"/>
      <c r="L284" s="13"/>
      <c r="M284" s="13"/>
      <c r="N284" s="11">
        <f t="shared" si="23"/>
        <v>0</v>
      </c>
    </row>
    <row r="285" spans="1:14" ht="14.25">
      <c r="A285" s="13">
        <f t="shared" si="27"/>
        <v>23</v>
      </c>
      <c r="B285" s="34" t="str">
        <f>'[1]Головлі'!B285</f>
        <v>Обстеження димоходів, вентиляцій</v>
      </c>
      <c r="C285" s="21"/>
      <c r="D285" s="21"/>
      <c r="E285" s="24"/>
      <c r="F285" s="24"/>
      <c r="G285" s="24">
        <v>300</v>
      </c>
      <c r="H285" s="13"/>
      <c r="I285" s="13"/>
      <c r="J285" s="13"/>
      <c r="K285" s="13"/>
      <c r="L285" s="13"/>
      <c r="M285" s="13"/>
      <c r="N285" s="11">
        <f t="shared" si="23"/>
        <v>300</v>
      </c>
    </row>
    <row r="286" spans="1:14" ht="14.25">
      <c r="A286" s="13">
        <f t="shared" si="27"/>
        <v>24</v>
      </c>
      <c r="B286" s="34" t="str">
        <f>'[1]Головлі'!B286</f>
        <v>ПОТОЧНІ РЕМОНТИ</v>
      </c>
      <c r="C286" s="21"/>
      <c r="D286" s="21"/>
      <c r="E286" s="13">
        <f aca="true" t="shared" si="28" ref="E286:M286">SUM(E287:E298)</f>
        <v>0</v>
      </c>
      <c r="F286" s="13">
        <f t="shared" si="28"/>
        <v>0</v>
      </c>
      <c r="G286" s="13">
        <f t="shared" si="28"/>
        <v>0</v>
      </c>
      <c r="H286" s="13">
        <f t="shared" si="28"/>
        <v>0</v>
      </c>
      <c r="I286" s="13">
        <f t="shared" si="28"/>
        <v>0</v>
      </c>
      <c r="J286" s="13">
        <f t="shared" si="28"/>
        <v>0</v>
      </c>
      <c r="K286" s="13">
        <f t="shared" si="28"/>
        <v>0</v>
      </c>
      <c r="L286" s="13">
        <f t="shared" si="28"/>
        <v>0</v>
      </c>
      <c r="M286" s="13">
        <f t="shared" si="28"/>
        <v>0</v>
      </c>
      <c r="N286" s="11">
        <f t="shared" si="23"/>
        <v>0</v>
      </c>
    </row>
    <row r="287" spans="1:14" ht="14.25">
      <c r="A287" s="13"/>
      <c r="B287" s="34" t="str">
        <f>'[1]Головлі'!B287</f>
        <v>Поточний ремонт </v>
      </c>
      <c r="C287" s="21"/>
      <c r="D287" s="21"/>
      <c r="E287" s="13"/>
      <c r="F287" s="13"/>
      <c r="G287" s="13"/>
      <c r="H287" s="13"/>
      <c r="I287" s="13"/>
      <c r="J287" s="13"/>
      <c r="K287" s="13"/>
      <c r="L287" s="13"/>
      <c r="M287" s="13"/>
      <c r="N287" s="11">
        <f>SUM(E287:M287)</f>
        <v>0</v>
      </c>
    </row>
    <row r="288" spans="1:14" ht="14.25">
      <c r="A288" s="13"/>
      <c r="B288" s="34" t="str">
        <f>'[1]Головлі'!B288</f>
        <v>Поточний ремонт</v>
      </c>
      <c r="C288" s="21"/>
      <c r="D288" s="21"/>
      <c r="E288" s="13"/>
      <c r="F288" s="13"/>
      <c r="G288" s="13"/>
      <c r="H288" s="13"/>
      <c r="I288" s="13"/>
      <c r="J288" s="13"/>
      <c r="K288" s="13"/>
      <c r="L288" s="13"/>
      <c r="M288" s="13"/>
      <c r="N288" s="11">
        <f t="shared" si="23"/>
        <v>0</v>
      </c>
    </row>
    <row r="289" spans="1:14" ht="14.25">
      <c r="A289" s="13"/>
      <c r="B289" s="34" t="str">
        <f>'[1]Головлі'!B289</f>
        <v>Поточний ремонт</v>
      </c>
      <c r="C289" s="21"/>
      <c r="D289" s="21"/>
      <c r="E289" s="13"/>
      <c r="F289" s="13"/>
      <c r="G289" s="13"/>
      <c r="H289" s="13"/>
      <c r="I289" s="13"/>
      <c r="J289" s="13"/>
      <c r="K289" s="13"/>
      <c r="L289" s="13"/>
      <c r="M289" s="13"/>
      <c r="N289" s="11">
        <f t="shared" si="23"/>
        <v>0</v>
      </c>
    </row>
    <row r="290" spans="1:14" ht="14.25">
      <c r="A290" s="13"/>
      <c r="B290" s="34" t="str">
        <f>'[1]Головлі'!B290</f>
        <v>Поточний ремонт</v>
      </c>
      <c r="C290" s="21"/>
      <c r="D290" s="21"/>
      <c r="E290" s="13"/>
      <c r="F290" s="13"/>
      <c r="G290" s="13"/>
      <c r="H290" s="13"/>
      <c r="I290" s="13"/>
      <c r="J290" s="13"/>
      <c r="K290" s="13"/>
      <c r="L290" s="13"/>
      <c r="M290" s="13"/>
      <c r="N290" s="11">
        <f t="shared" si="23"/>
        <v>0</v>
      </c>
    </row>
    <row r="291" spans="1:14" ht="14.25">
      <c r="A291" s="13"/>
      <c r="B291" s="34" t="str">
        <f>'[1]Головлі'!B291</f>
        <v>Поточний ремонт</v>
      </c>
      <c r="C291" s="21"/>
      <c r="D291" s="21"/>
      <c r="E291" s="13"/>
      <c r="F291" s="13"/>
      <c r="G291" s="13"/>
      <c r="H291" s="13"/>
      <c r="I291" s="13"/>
      <c r="J291" s="13"/>
      <c r="K291" s="13"/>
      <c r="L291" s="13"/>
      <c r="M291" s="13"/>
      <c r="N291" s="11">
        <f t="shared" si="23"/>
        <v>0</v>
      </c>
    </row>
    <row r="292" spans="1:14" ht="14.25">
      <c r="A292" s="13"/>
      <c r="B292" s="34" t="str">
        <f>'[1]Головлі'!B292</f>
        <v>Поточний ремонт</v>
      </c>
      <c r="C292" s="21"/>
      <c r="D292" s="21"/>
      <c r="E292" s="13"/>
      <c r="F292" s="13"/>
      <c r="G292" s="13"/>
      <c r="H292" s="13"/>
      <c r="I292" s="13"/>
      <c r="J292" s="13"/>
      <c r="K292" s="13"/>
      <c r="L292" s="13"/>
      <c r="M292" s="13"/>
      <c r="N292" s="11">
        <f t="shared" si="23"/>
        <v>0</v>
      </c>
    </row>
    <row r="293" spans="1:14" ht="14.25">
      <c r="A293" s="13"/>
      <c r="B293" s="34" t="str">
        <f>'[1]Головлі'!B293</f>
        <v>Поточний ремонт</v>
      </c>
      <c r="C293" s="21"/>
      <c r="D293" s="21"/>
      <c r="E293" s="13"/>
      <c r="F293" s="13"/>
      <c r="G293" s="13"/>
      <c r="H293" s="13"/>
      <c r="I293" s="13"/>
      <c r="J293" s="13"/>
      <c r="K293" s="13"/>
      <c r="L293" s="13"/>
      <c r="M293" s="13"/>
      <c r="N293" s="11">
        <f t="shared" si="23"/>
        <v>0</v>
      </c>
    </row>
    <row r="294" spans="1:14" ht="14.25">
      <c r="A294" s="13"/>
      <c r="B294" s="34" t="str">
        <f>'[1]Головлі'!B294</f>
        <v>Поточний ремонт</v>
      </c>
      <c r="C294" s="21"/>
      <c r="D294" s="21"/>
      <c r="E294" s="13"/>
      <c r="F294" s="13"/>
      <c r="G294" s="13"/>
      <c r="H294" s="13"/>
      <c r="I294" s="13"/>
      <c r="J294" s="13"/>
      <c r="K294" s="13"/>
      <c r="L294" s="13"/>
      <c r="M294" s="13"/>
      <c r="N294" s="11">
        <f t="shared" si="23"/>
        <v>0</v>
      </c>
    </row>
    <row r="295" spans="1:14" ht="14.25">
      <c r="A295" s="13"/>
      <c r="B295" s="34" t="str">
        <f>'[1]Головлі'!B295</f>
        <v>Поточний ремонт</v>
      </c>
      <c r="C295" s="21"/>
      <c r="D295" s="21"/>
      <c r="E295" s="13"/>
      <c r="F295" s="13"/>
      <c r="G295" s="13"/>
      <c r="H295" s="13"/>
      <c r="I295" s="13"/>
      <c r="J295" s="13"/>
      <c r="K295" s="13"/>
      <c r="L295" s="13"/>
      <c r="M295" s="13"/>
      <c r="N295" s="11">
        <f t="shared" si="23"/>
        <v>0</v>
      </c>
    </row>
    <row r="296" spans="1:14" ht="14.25">
      <c r="A296" s="13"/>
      <c r="B296" s="34" t="str">
        <f>'[1]Головлі'!B296</f>
        <v>Поточний ремонт</v>
      </c>
      <c r="C296" s="21"/>
      <c r="D296" s="21"/>
      <c r="E296" s="13"/>
      <c r="F296" s="13"/>
      <c r="G296" s="13"/>
      <c r="H296" s="13"/>
      <c r="I296" s="13"/>
      <c r="J296" s="13"/>
      <c r="K296" s="13"/>
      <c r="L296" s="13"/>
      <c r="M296" s="13"/>
      <c r="N296" s="11">
        <f t="shared" si="23"/>
        <v>0</v>
      </c>
    </row>
    <row r="297" spans="1:14" ht="14.25">
      <c r="A297" s="13"/>
      <c r="B297" s="34" t="str">
        <f>'[1]Головлі'!B297</f>
        <v>Поточний ремонт</v>
      </c>
      <c r="C297" s="21"/>
      <c r="D297" s="21"/>
      <c r="E297" s="13"/>
      <c r="F297" s="13"/>
      <c r="G297" s="13"/>
      <c r="H297" s="13"/>
      <c r="I297" s="13"/>
      <c r="J297" s="13"/>
      <c r="K297" s="13"/>
      <c r="L297" s="13"/>
      <c r="M297" s="13"/>
      <c r="N297" s="11">
        <f t="shared" si="23"/>
        <v>0</v>
      </c>
    </row>
    <row r="298" spans="1:14" ht="14.25">
      <c r="A298" s="13"/>
      <c r="B298" s="34" t="str">
        <f>'[1]Головлі'!B298</f>
        <v>Поточний ремонт</v>
      </c>
      <c r="C298" s="21"/>
      <c r="D298" s="21"/>
      <c r="E298" s="13"/>
      <c r="F298" s="13"/>
      <c r="G298" s="13"/>
      <c r="H298" s="13"/>
      <c r="I298" s="13"/>
      <c r="J298" s="13"/>
      <c r="K298" s="13"/>
      <c r="L298" s="13"/>
      <c r="M298" s="13"/>
      <c r="N298" s="11">
        <f t="shared" si="23"/>
        <v>0</v>
      </c>
    </row>
    <row r="299" spans="1:14" ht="14.25">
      <c r="A299" s="13">
        <f>A286+1</f>
        <v>25</v>
      </c>
      <c r="B299" s="34" t="str">
        <f>'[1]Головлі'!B299</f>
        <v>Заправка картриджів</v>
      </c>
      <c r="C299" s="44">
        <v>10</v>
      </c>
      <c r="D299" s="24">
        <v>100</v>
      </c>
      <c r="E299" s="13"/>
      <c r="F299" s="13"/>
      <c r="G299" s="13">
        <f>C299*D299</f>
        <v>1000</v>
      </c>
      <c r="H299" s="13"/>
      <c r="I299" s="13"/>
      <c r="J299" s="13"/>
      <c r="K299" s="13"/>
      <c r="L299" s="13"/>
      <c r="M299" s="13"/>
      <c r="N299" s="11">
        <f t="shared" si="23"/>
        <v>1000</v>
      </c>
    </row>
    <row r="300" spans="1:14" ht="14.25">
      <c r="A300" s="13">
        <f t="shared" si="27"/>
        <v>26</v>
      </c>
      <c r="B300" s="34" t="str">
        <f>'[1]Головлі'!B300</f>
        <v>Атестація робочих місць</v>
      </c>
      <c r="C300" s="14"/>
      <c r="D300" s="14"/>
      <c r="E300" s="24"/>
      <c r="F300" s="24"/>
      <c r="G300" s="24"/>
      <c r="H300" s="14"/>
      <c r="I300" s="14"/>
      <c r="J300" s="14"/>
      <c r="K300" s="14"/>
      <c r="L300" s="14"/>
      <c r="M300" s="14"/>
      <c r="N300" s="11">
        <f t="shared" si="23"/>
        <v>0</v>
      </c>
    </row>
    <row r="301" spans="1:14" ht="14.25">
      <c r="A301" s="13">
        <f t="shared" si="27"/>
        <v>27</v>
      </c>
      <c r="B301" s="34" t="str">
        <f>'[1]Головлі'!B301</f>
        <v>Виготовлення атестатів та свідоцтв</v>
      </c>
      <c r="C301" s="46">
        <f>8+11</f>
        <v>19</v>
      </c>
      <c r="D301" s="14">
        <v>55</v>
      </c>
      <c r="E301" s="13"/>
      <c r="F301" s="13"/>
      <c r="G301" s="13">
        <f>C301*D301</f>
        <v>1045</v>
      </c>
      <c r="H301" s="14"/>
      <c r="I301" s="14"/>
      <c r="J301" s="14"/>
      <c r="K301" s="14"/>
      <c r="L301" s="14"/>
      <c r="M301" s="14"/>
      <c r="N301" s="11">
        <f t="shared" si="23"/>
        <v>1045</v>
      </c>
    </row>
    <row r="302" spans="1:14" ht="14.25">
      <c r="A302" s="13">
        <f t="shared" si="27"/>
        <v>28</v>
      </c>
      <c r="B302" s="34" t="str">
        <f>'[1]Головлі'!B302</f>
        <v>Свідоцтво на право власності на землю</v>
      </c>
      <c r="C302" s="14"/>
      <c r="D302" s="14"/>
      <c r="E302" s="13"/>
      <c r="F302" s="13"/>
      <c r="G302" s="13"/>
      <c r="H302" s="14"/>
      <c r="I302" s="14"/>
      <c r="J302" s="14"/>
      <c r="K302" s="14"/>
      <c r="L302" s="14"/>
      <c r="M302" s="14"/>
      <c r="N302" s="11">
        <f t="shared" si="23"/>
        <v>0</v>
      </c>
    </row>
    <row r="303" spans="1:14" ht="14.25">
      <c r="A303" s="13">
        <f t="shared" si="27"/>
        <v>29</v>
      </c>
      <c r="B303" s="34" t="str">
        <f>'[1]Головлі'!B303</f>
        <v>Порізка лісоматеріалів</v>
      </c>
      <c r="C303" s="14"/>
      <c r="D303" s="14"/>
      <c r="E303" s="13"/>
      <c r="F303" s="13"/>
      <c r="G303" s="13"/>
      <c r="H303" s="14"/>
      <c r="I303" s="14"/>
      <c r="J303" s="14"/>
      <c r="K303" s="14"/>
      <c r="L303" s="14"/>
      <c r="M303" s="14"/>
      <c r="N303" s="11">
        <f t="shared" si="23"/>
        <v>0</v>
      </c>
    </row>
    <row r="304" spans="1:14" ht="14.25">
      <c r="A304" s="13">
        <f t="shared" si="27"/>
        <v>30</v>
      </c>
      <c r="B304" s="34" t="str">
        <f>'[1]Головлі'!B304</f>
        <v>Програмний комплекс "Курс"</v>
      </c>
      <c r="C304" s="23"/>
      <c r="D304" s="23"/>
      <c r="E304" s="24"/>
      <c r="F304" s="24"/>
      <c r="G304" s="24"/>
      <c r="H304" s="23"/>
      <c r="I304" s="23"/>
      <c r="J304" s="23"/>
      <c r="K304" s="23"/>
      <c r="L304" s="23"/>
      <c r="M304" s="23"/>
      <c r="N304" s="11">
        <f t="shared" si="23"/>
        <v>0</v>
      </c>
    </row>
    <row r="305" spans="1:14" ht="14.25">
      <c r="A305" s="13">
        <f t="shared" si="27"/>
        <v>31</v>
      </c>
      <c r="B305" s="34" t="str">
        <f>'[1]Головлі'!B305</f>
        <v>Дератизація</v>
      </c>
      <c r="C305" s="22">
        <v>2090</v>
      </c>
      <c r="D305" s="23">
        <v>0.24</v>
      </c>
      <c r="E305" s="47"/>
      <c r="F305" s="47"/>
      <c r="G305" s="47">
        <f>ROUND(C305*D305*2,0)</f>
        <v>1003</v>
      </c>
      <c r="H305" s="23"/>
      <c r="I305" s="23"/>
      <c r="J305" s="23"/>
      <c r="K305" s="23"/>
      <c r="L305" s="23"/>
      <c r="M305" s="23"/>
      <c r="N305" s="11">
        <f t="shared" si="23"/>
        <v>1003</v>
      </c>
    </row>
    <row r="306" spans="1:14" ht="14.25">
      <c r="A306" s="13">
        <f t="shared" si="27"/>
        <v>32</v>
      </c>
      <c r="B306" s="34" t="str">
        <f>'[1]Головлі'!B306</f>
        <v>Вивіз нечистот</v>
      </c>
      <c r="C306" s="23"/>
      <c r="D306" s="23"/>
      <c r="E306" s="24"/>
      <c r="F306" s="24"/>
      <c r="G306" s="24"/>
      <c r="H306" s="23"/>
      <c r="I306" s="23"/>
      <c r="J306" s="23"/>
      <c r="K306" s="23"/>
      <c r="L306" s="23"/>
      <c r="M306" s="23"/>
      <c r="N306" s="11">
        <f t="shared" si="23"/>
        <v>0</v>
      </c>
    </row>
    <row r="307" spans="1:14" ht="14.25">
      <c r="A307" s="13">
        <f t="shared" si="27"/>
        <v>33</v>
      </c>
      <c r="B307" s="34" t="str">
        <f>'[1]Головлі'!B307</f>
        <v>Ремонт комп'ютера</v>
      </c>
      <c r="C307" s="23"/>
      <c r="D307" s="23"/>
      <c r="E307" s="24"/>
      <c r="F307" s="24"/>
      <c r="G307" s="24"/>
      <c r="H307" s="23"/>
      <c r="I307" s="23"/>
      <c r="J307" s="23"/>
      <c r="K307" s="23"/>
      <c r="L307" s="23"/>
      <c r="M307" s="23"/>
      <c r="N307" s="11">
        <f t="shared" si="23"/>
        <v>0</v>
      </c>
    </row>
    <row r="308" spans="1:14" ht="14.25">
      <c r="A308" s="13">
        <f t="shared" si="27"/>
        <v>34</v>
      </c>
      <c r="B308" s="34" t="str">
        <f>'[1]Головлі'!B308</f>
        <v>реєстрація статуту</v>
      </c>
      <c r="C308" s="23"/>
      <c r="D308" s="23"/>
      <c r="E308" s="24"/>
      <c r="F308" s="24"/>
      <c r="G308" s="24"/>
      <c r="H308" s="23"/>
      <c r="I308" s="23"/>
      <c r="J308" s="23"/>
      <c r="K308" s="23"/>
      <c r="L308" s="23"/>
      <c r="M308" s="23"/>
      <c r="N308" s="11">
        <f t="shared" si="23"/>
        <v>0</v>
      </c>
    </row>
    <row r="309" spans="1:14" ht="14.25">
      <c r="A309" s="13">
        <f t="shared" si="27"/>
        <v>35</v>
      </c>
      <c r="B309" s="34" t="str">
        <f>'[1]Головлі'!B309</f>
        <v>Виготовлення інвентарної справи</v>
      </c>
      <c r="C309" s="23"/>
      <c r="D309" s="23"/>
      <c r="E309" s="24"/>
      <c r="F309" s="24"/>
      <c r="G309" s="24"/>
      <c r="H309" s="23"/>
      <c r="I309" s="23"/>
      <c r="J309" s="23"/>
      <c r="K309" s="23"/>
      <c r="L309" s="23"/>
      <c r="M309" s="23"/>
      <c r="N309" s="11">
        <f t="shared" si="23"/>
        <v>0</v>
      </c>
    </row>
    <row r="310" spans="1:14" ht="14.25">
      <c r="A310" s="13">
        <f t="shared" si="27"/>
        <v>36</v>
      </c>
      <c r="B310" s="34" t="str">
        <f>'[1]Головлі'!B310</f>
        <v>Доставка підручників</v>
      </c>
      <c r="C310" s="23"/>
      <c r="D310" s="23"/>
      <c r="E310" s="24"/>
      <c r="F310" s="24"/>
      <c r="G310" s="24"/>
      <c r="H310" s="23"/>
      <c r="I310" s="23"/>
      <c r="J310" s="23"/>
      <c r="K310" s="23"/>
      <c r="L310" s="23"/>
      <c r="M310" s="23"/>
      <c r="N310" s="11">
        <f t="shared" si="23"/>
        <v>0</v>
      </c>
    </row>
    <row r="311" spans="1:14" ht="14.25">
      <c r="A311" s="13">
        <f t="shared" si="27"/>
        <v>37</v>
      </c>
      <c r="B311" s="34">
        <f>'[1]Головлі'!B311</f>
        <v>0</v>
      </c>
      <c r="C311" s="23"/>
      <c r="D311" s="23"/>
      <c r="E311" s="24"/>
      <c r="F311" s="24"/>
      <c r="G311" s="24"/>
      <c r="H311" s="23"/>
      <c r="I311" s="23"/>
      <c r="J311" s="23"/>
      <c r="K311" s="23"/>
      <c r="L311" s="23"/>
      <c r="M311" s="23"/>
      <c r="N311" s="11">
        <f t="shared" si="23"/>
        <v>0</v>
      </c>
    </row>
    <row r="312" spans="1:14" ht="14.25">
      <c r="A312" s="13">
        <f t="shared" si="27"/>
        <v>38</v>
      </c>
      <c r="B312" s="34">
        <f>'[1]Головлі'!B312</f>
        <v>0</v>
      </c>
      <c r="C312" s="23"/>
      <c r="D312" s="23"/>
      <c r="E312" s="24"/>
      <c r="F312" s="24"/>
      <c r="G312" s="24"/>
      <c r="H312" s="23"/>
      <c r="I312" s="23"/>
      <c r="J312" s="23"/>
      <c r="K312" s="23"/>
      <c r="L312" s="23"/>
      <c r="M312" s="23"/>
      <c r="N312" s="11">
        <f t="shared" si="23"/>
        <v>0</v>
      </c>
    </row>
    <row r="313" spans="1:14" ht="14.25">
      <c r="A313" s="13">
        <f t="shared" si="27"/>
        <v>39</v>
      </c>
      <c r="B313" s="34">
        <f>'[1]Головлі'!B313</f>
        <v>0</v>
      </c>
      <c r="C313" s="23"/>
      <c r="D313" s="23"/>
      <c r="E313" s="24"/>
      <c r="F313" s="24"/>
      <c r="G313" s="24"/>
      <c r="H313" s="23"/>
      <c r="I313" s="23"/>
      <c r="J313" s="23"/>
      <c r="K313" s="23"/>
      <c r="L313" s="23"/>
      <c r="M313" s="23"/>
      <c r="N313" s="11">
        <f t="shared" si="23"/>
        <v>0</v>
      </c>
    </row>
    <row r="314" spans="1:14" ht="14.25">
      <c r="A314" s="13">
        <f t="shared" si="27"/>
        <v>40</v>
      </c>
      <c r="B314" s="34">
        <f>'[1]Головлі'!B314</f>
        <v>0</v>
      </c>
      <c r="C314" s="23"/>
      <c r="D314" s="23"/>
      <c r="E314" s="24"/>
      <c r="F314" s="24"/>
      <c r="G314" s="24"/>
      <c r="H314" s="23"/>
      <c r="I314" s="23"/>
      <c r="J314" s="23"/>
      <c r="K314" s="23"/>
      <c r="L314" s="23"/>
      <c r="M314" s="23"/>
      <c r="N314" s="11">
        <f t="shared" si="23"/>
        <v>0</v>
      </c>
    </row>
    <row r="315" spans="1:14" ht="14.25">
      <c r="A315" s="13">
        <f t="shared" si="27"/>
        <v>41</v>
      </c>
      <c r="B315" s="34">
        <f>'[1]Головлі'!B315</f>
        <v>0</v>
      </c>
      <c r="C315" s="23"/>
      <c r="D315" s="23"/>
      <c r="E315" s="24"/>
      <c r="F315" s="24"/>
      <c r="G315" s="24"/>
      <c r="H315" s="23"/>
      <c r="I315" s="23"/>
      <c r="J315" s="23"/>
      <c r="K315" s="23"/>
      <c r="L315" s="23"/>
      <c r="M315" s="23"/>
      <c r="N315" s="11">
        <f t="shared" si="23"/>
        <v>0</v>
      </c>
    </row>
    <row r="316" spans="1:14" ht="14.25">
      <c r="A316" s="24"/>
      <c r="B316" s="34">
        <f>'[1]Головлі'!B316</f>
        <v>0</v>
      </c>
      <c r="C316" s="23"/>
      <c r="D316" s="23"/>
      <c r="E316" s="24"/>
      <c r="F316" s="24"/>
      <c r="G316" s="24"/>
      <c r="H316" s="23"/>
      <c r="I316" s="23"/>
      <c r="J316" s="23"/>
      <c r="K316" s="23"/>
      <c r="L316" s="23"/>
      <c r="M316" s="23"/>
      <c r="N316" s="11">
        <f t="shared" si="23"/>
        <v>0</v>
      </c>
    </row>
    <row r="317" spans="1:14" ht="14.25">
      <c r="A317" s="24"/>
      <c r="B317" s="34">
        <f>'[1]Головлі'!B317</f>
        <v>0</v>
      </c>
      <c r="C317" s="23"/>
      <c r="D317" s="23"/>
      <c r="E317" s="24"/>
      <c r="F317" s="24"/>
      <c r="G317" s="24"/>
      <c r="H317" s="23"/>
      <c r="I317" s="23"/>
      <c r="J317" s="23"/>
      <c r="K317" s="23"/>
      <c r="L317" s="23"/>
      <c r="M317" s="23"/>
      <c r="N317" s="11">
        <f t="shared" si="23"/>
        <v>0</v>
      </c>
    </row>
    <row r="318" spans="1:14" ht="15">
      <c r="A318" s="7"/>
      <c r="B318" s="8" t="s">
        <v>46</v>
      </c>
      <c r="C318" s="7"/>
      <c r="D318" s="7"/>
      <c r="E318" s="3">
        <f aca="true" t="shared" si="29" ref="E318:M318">SUM(E319:E328)</f>
        <v>0</v>
      </c>
      <c r="F318" s="3">
        <f t="shared" si="29"/>
        <v>0</v>
      </c>
      <c r="G318" s="3">
        <f t="shared" si="29"/>
        <v>20880</v>
      </c>
      <c r="H318" s="3">
        <f t="shared" si="29"/>
        <v>0</v>
      </c>
      <c r="I318" s="3">
        <f t="shared" si="29"/>
        <v>0</v>
      </c>
      <c r="J318" s="3">
        <f t="shared" si="29"/>
        <v>0</v>
      </c>
      <c r="K318" s="3">
        <f t="shared" si="29"/>
        <v>0</v>
      </c>
      <c r="L318" s="3">
        <f t="shared" si="29"/>
        <v>0</v>
      </c>
      <c r="M318" s="3">
        <f t="shared" si="29"/>
        <v>0</v>
      </c>
      <c r="N318" s="7">
        <f>SUM(E318:M318)</f>
        <v>20880</v>
      </c>
    </row>
    <row r="319" spans="1:14" ht="14.25">
      <c r="A319" s="13"/>
      <c r="B319" s="34" t="str">
        <f>'[1]Головлі'!B319</f>
        <v>Курси на 1 місяць</v>
      </c>
      <c r="C319" s="48"/>
      <c r="D319" s="21">
        <v>4150</v>
      </c>
      <c r="E319" s="24"/>
      <c r="F319" s="13"/>
      <c r="G319" s="13">
        <f>C319*D319</f>
        <v>0</v>
      </c>
      <c r="H319" s="13"/>
      <c r="I319" s="13"/>
      <c r="J319" s="13"/>
      <c r="K319" s="13"/>
      <c r="L319" s="13"/>
      <c r="M319" s="13"/>
      <c r="N319" s="11">
        <f aca="true" t="shared" si="30" ref="N319:N328">SUM(E319:M319)</f>
        <v>0</v>
      </c>
    </row>
    <row r="320" spans="1:14" ht="14.25">
      <c r="A320" s="13"/>
      <c r="B320" s="34" t="str">
        <f>'[1]Головлі'!B320</f>
        <v>Курси на 3 тижні</v>
      </c>
      <c r="C320" s="48">
        <v>2</v>
      </c>
      <c r="D320" s="21">
        <v>3640</v>
      </c>
      <c r="E320" s="24"/>
      <c r="F320" s="13"/>
      <c r="G320" s="13">
        <f aca="true" t="shared" si="31" ref="G320:G325">C320*D320</f>
        <v>7280</v>
      </c>
      <c r="H320" s="13"/>
      <c r="I320" s="13"/>
      <c r="J320" s="13"/>
      <c r="K320" s="13"/>
      <c r="L320" s="13"/>
      <c r="M320" s="13"/>
      <c r="N320" s="11">
        <f t="shared" si="30"/>
        <v>7280</v>
      </c>
    </row>
    <row r="321" spans="1:14" ht="14.25">
      <c r="A321" s="13"/>
      <c r="B321" s="34" t="str">
        <f>'[1]Головлі'!B321</f>
        <v>Курси індивідуальні</v>
      </c>
      <c r="C321" s="48"/>
      <c r="D321" s="21">
        <v>960</v>
      </c>
      <c r="E321" s="24"/>
      <c r="F321" s="13"/>
      <c r="G321" s="13">
        <f t="shared" si="31"/>
        <v>0</v>
      </c>
      <c r="H321" s="13"/>
      <c r="I321" s="13"/>
      <c r="J321" s="13"/>
      <c r="K321" s="13"/>
      <c r="L321" s="13"/>
      <c r="M321" s="13"/>
      <c r="N321" s="11">
        <f t="shared" si="30"/>
        <v>0</v>
      </c>
    </row>
    <row r="322" spans="1:14" ht="14.25">
      <c r="A322" s="13"/>
      <c r="B322" s="34" t="str">
        <f>'[1]Головлі'!B322</f>
        <v>Курси на 2 тижні</v>
      </c>
      <c r="C322" s="49">
        <v>4</v>
      </c>
      <c r="D322" s="21">
        <v>2450</v>
      </c>
      <c r="E322" s="24"/>
      <c r="F322" s="13"/>
      <c r="G322" s="13">
        <f t="shared" si="31"/>
        <v>9800</v>
      </c>
      <c r="H322" s="13"/>
      <c r="I322" s="13"/>
      <c r="J322" s="13"/>
      <c r="K322" s="13"/>
      <c r="L322" s="13"/>
      <c r="M322" s="13"/>
      <c r="N322" s="11">
        <f t="shared" si="30"/>
        <v>9800</v>
      </c>
    </row>
    <row r="323" spans="1:14" ht="14.25">
      <c r="A323" s="24"/>
      <c r="B323" s="34" t="str">
        <f>'[1]Головлі'!B323</f>
        <v>Курси на 2 тижні  ДНЗ</v>
      </c>
      <c r="C323" s="49"/>
      <c r="D323" s="21">
        <v>2450</v>
      </c>
      <c r="E323" s="24"/>
      <c r="F323" s="13"/>
      <c r="G323" s="13">
        <f t="shared" si="31"/>
        <v>0</v>
      </c>
      <c r="H323" s="13">
        <f>C323*D323</f>
        <v>0</v>
      </c>
      <c r="I323" s="13"/>
      <c r="J323" s="13"/>
      <c r="K323" s="13"/>
      <c r="L323" s="13"/>
      <c r="M323" s="13"/>
      <c r="N323" s="11">
        <f t="shared" si="30"/>
        <v>0</v>
      </c>
    </row>
    <row r="324" spans="1:14" ht="14.25">
      <c r="A324" s="13"/>
      <c r="B324" s="34" t="str">
        <f>'[1]Головлі'!B324</f>
        <v>Курси 1 тиждень в Хмельницькому</v>
      </c>
      <c r="C324" s="49">
        <v>2</v>
      </c>
      <c r="D324" s="21">
        <v>920</v>
      </c>
      <c r="E324" s="24"/>
      <c r="F324" s="13"/>
      <c r="G324" s="13">
        <f t="shared" si="31"/>
        <v>1840</v>
      </c>
      <c r="H324" s="13"/>
      <c r="I324" s="13"/>
      <c r="J324" s="13"/>
      <c r="K324" s="13"/>
      <c r="L324" s="13"/>
      <c r="M324" s="13"/>
      <c r="N324" s="11">
        <f t="shared" si="30"/>
        <v>1840</v>
      </c>
    </row>
    <row r="325" spans="1:14" ht="14.25">
      <c r="A325" s="25"/>
      <c r="B325" s="34" t="str">
        <f>'[1]Головлі'!B325</f>
        <v>Семінари</v>
      </c>
      <c r="C325" s="29">
        <v>4</v>
      </c>
      <c r="D325" s="25">
        <v>240</v>
      </c>
      <c r="E325" s="24"/>
      <c r="F325" s="24"/>
      <c r="G325" s="13">
        <f t="shared" si="31"/>
        <v>960</v>
      </c>
      <c r="H325" s="25"/>
      <c r="I325" s="25"/>
      <c r="J325" s="25"/>
      <c r="K325" s="25"/>
      <c r="L325" s="25"/>
      <c r="M325" s="25"/>
      <c r="N325" s="11">
        <f t="shared" si="30"/>
        <v>960</v>
      </c>
    </row>
    <row r="326" spans="2:14" ht="14.25">
      <c r="B326" s="34" t="str">
        <f>'[1]Головлі'!B326</f>
        <v>Змагання, олімпіади учнів</v>
      </c>
      <c r="E326" s="23"/>
      <c r="F326" s="23"/>
      <c r="G326" s="23">
        <v>1000</v>
      </c>
      <c r="N326" s="11">
        <f t="shared" si="30"/>
        <v>1000</v>
      </c>
    </row>
    <row r="327" spans="2:14" ht="14.25">
      <c r="B327" s="34" t="str">
        <f>'[1]Головлі'!B327</f>
        <v>Проїзд на роботу </v>
      </c>
      <c r="E327" s="23"/>
      <c r="N327" s="11">
        <f t="shared" si="30"/>
        <v>0</v>
      </c>
    </row>
    <row r="328" spans="2:14" ht="14.25">
      <c r="B328" s="34">
        <f>'[1]Головлі'!B328</f>
        <v>0</v>
      </c>
      <c r="N328" s="11">
        <f t="shared" si="30"/>
        <v>0</v>
      </c>
    </row>
    <row r="329" ht="14.25">
      <c r="B329" s="34">
        <f>'[1]Головлі'!B329</f>
        <v>0</v>
      </c>
    </row>
    <row r="333" ht="12.75">
      <c r="A333" s="23"/>
    </row>
    <row r="334" spans="1:14" ht="15">
      <c r="A334" s="7"/>
      <c r="B334" s="8" t="s">
        <v>47</v>
      </c>
      <c r="C334" s="7"/>
      <c r="D334" s="7"/>
      <c r="E334" s="3">
        <f aca="true" t="shared" si="32" ref="E334:M334">E336</f>
        <v>0</v>
      </c>
      <c r="F334" s="3">
        <f t="shared" si="32"/>
        <v>0</v>
      </c>
      <c r="G334" s="3"/>
      <c r="H334" s="3">
        <f t="shared" si="32"/>
        <v>0</v>
      </c>
      <c r="I334" s="3">
        <f t="shared" si="32"/>
        <v>0</v>
      </c>
      <c r="J334" s="3">
        <f t="shared" si="32"/>
        <v>0</v>
      </c>
      <c r="K334" s="3">
        <f>K336</f>
        <v>0</v>
      </c>
      <c r="L334" s="3">
        <f t="shared" si="32"/>
        <v>0</v>
      </c>
      <c r="M334" s="3">
        <f t="shared" si="32"/>
        <v>0</v>
      </c>
      <c r="N334" s="7">
        <f>SUM(E334:M334)</f>
        <v>0</v>
      </c>
    </row>
    <row r="335" spans="1:14" ht="14.25">
      <c r="A335" s="26"/>
      <c r="B335" s="34" t="str">
        <f>'[1]Головлі'!B335</f>
        <v>Оплата теплопостачання Улашанівський НВК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ht="14.25">
      <c r="A336" s="27"/>
      <c r="B336" s="34" t="str">
        <f>'[1]Головлі'!B336</f>
        <v>Оплата теплопостачання Цвітоське НВО</v>
      </c>
      <c r="C336" s="31"/>
      <c r="D336" s="27"/>
      <c r="E336" s="13">
        <f>C336*D336</f>
        <v>0</v>
      </c>
      <c r="F336" s="27"/>
      <c r="G336" s="27"/>
      <c r="H336" s="27"/>
      <c r="I336" s="27"/>
      <c r="J336" s="27"/>
      <c r="K336" s="27"/>
      <c r="L336" s="27"/>
      <c r="M336" s="27"/>
      <c r="N336" s="11">
        <f>SUM(E336:M336)</f>
        <v>0</v>
      </c>
    </row>
    <row r="337" ht="14.25">
      <c r="B337" s="34" t="str">
        <f>'[1]Головлі'!B337</f>
        <v>Оплата теплопостачання Крупецький НВК</v>
      </c>
    </row>
    <row r="339" spans="1:14" ht="15">
      <c r="A339" s="7"/>
      <c r="B339" s="8" t="s">
        <v>48</v>
      </c>
      <c r="C339" s="7" t="s">
        <v>32</v>
      </c>
      <c r="D339" s="7" t="s">
        <v>49</v>
      </c>
      <c r="E339" s="3">
        <f>SUM(E340:E342)</f>
        <v>0</v>
      </c>
      <c r="F339" s="3">
        <f aca="true" t="shared" si="33" ref="F339:M339">SUM(F340:F342)</f>
        <v>0</v>
      </c>
      <c r="G339" s="3">
        <f t="shared" si="33"/>
        <v>0</v>
      </c>
      <c r="H339" s="3">
        <f t="shared" si="33"/>
        <v>0</v>
      </c>
      <c r="I339" s="3">
        <f t="shared" si="33"/>
        <v>0</v>
      </c>
      <c r="J339" s="3">
        <f t="shared" si="33"/>
        <v>0</v>
      </c>
      <c r="K339" s="3">
        <f t="shared" si="33"/>
        <v>0</v>
      </c>
      <c r="L339" s="3">
        <f t="shared" si="33"/>
        <v>0</v>
      </c>
      <c r="M339" s="3">
        <f t="shared" si="33"/>
        <v>0</v>
      </c>
      <c r="N339" s="7">
        <f>SUM(E339:M339)</f>
        <v>0</v>
      </c>
    </row>
    <row r="340" spans="1:14" ht="12.75">
      <c r="A340" s="26"/>
      <c r="B340" s="28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11">
        <f>SUM(E340:M340)</f>
        <v>0</v>
      </c>
    </row>
    <row r="341" spans="1:14" ht="14.25">
      <c r="A341" s="27"/>
      <c r="B341" s="34" t="str">
        <f>'[1]Головлі'!B341</f>
        <v>Оплата водопостачання Лисиченський НВК</v>
      </c>
      <c r="C341" s="50"/>
      <c r="D341" s="29"/>
      <c r="E341" s="13">
        <f>C341*D341</f>
        <v>0</v>
      </c>
      <c r="F341" s="27"/>
      <c r="G341" s="27"/>
      <c r="H341" s="27"/>
      <c r="I341" s="27"/>
      <c r="J341" s="27"/>
      <c r="K341" s="27"/>
      <c r="L341" s="27"/>
      <c r="M341" s="27"/>
      <c r="N341" s="11">
        <f>SUM(E341:M341)</f>
        <v>0</v>
      </c>
    </row>
    <row r="342" ht="12.75">
      <c r="N342" s="11">
        <f>SUM(E342:M342)</f>
        <v>0</v>
      </c>
    </row>
    <row r="344" spans="1:14" ht="15">
      <c r="A344" s="7"/>
      <c r="B344" s="8" t="s">
        <v>50</v>
      </c>
      <c r="C344" s="7" t="s">
        <v>51</v>
      </c>
      <c r="D344" s="7" t="s">
        <v>49</v>
      </c>
      <c r="E344" s="3">
        <f>SUM(E346:E347)</f>
        <v>57956</v>
      </c>
      <c r="F344" s="3">
        <f>SUM(F346:F347)</f>
        <v>0</v>
      </c>
      <c r="G344" s="3"/>
      <c r="H344" s="3">
        <f aca="true" t="shared" si="34" ref="H344:M344">SUM(H346:H347)</f>
        <v>0</v>
      </c>
      <c r="I344" s="3">
        <f t="shared" si="34"/>
        <v>0</v>
      </c>
      <c r="J344" s="3">
        <f t="shared" si="34"/>
        <v>0</v>
      </c>
      <c r="K344" s="3">
        <f>SUM(K346:K347)</f>
        <v>0</v>
      </c>
      <c r="L344" s="3">
        <f t="shared" si="34"/>
        <v>0</v>
      </c>
      <c r="M344" s="3">
        <f t="shared" si="34"/>
        <v>0</v>
      </c>
      <c r="N344" s="7">
        <f>SUM(E344:M344)</f>
        <v>57956</v>
      </c>
    </row>
    <row r="345" spans="1:14" ht="12.75">
      <c r="A345" s="26"/>
      <c r="B345" s="28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4.25">
      <c r="A346" s="27"/>
      <c r="B346" s="34" t="str">
        <f>'[1]Головлі'!B346</f>
        <v>Оплата електроенергії</v>
      </c>
      <c r="C346" s="50">
        <v>21870</v>
      </c>
      <c r="D346" s="30">
        <v>2.65</v>
      </c>
      <c r="E346" s="44">
        <f>ROUND(C346*D346,0)</f>
        <v>57956</v>
      </c>
      <c r="F346" s="44"/>
      <c r="G346" s="44"/>
      <c r="H346" s="29"/>
      <c r="I346" s="27"/>
      <c r="J346" s="27"/>
      <c r="K346" s="27"/>
      <c r="L346" s="27"/>
      <c r="M346" s="27"/>
      <c r="N346" s="11">
        <f>SUM(E346:M346)</f>
        <v>57956</v>
      </c>
    </row>
    <row r="347" spans="2:14" ht="14.25">
      <c r="B347" s="34" t="str">
        <f>'[1]Головлі'!B347</f>
        <v>Оплата електроопалення</v>
      </c>
      <c r="C347" s="22"/>
      <c r="D347" s="30">
        <v>2.65</v>
      </c>
      <c r="E347" s="44">
        <f>ROUND(C347*D347,0)</f>
        <v>0</v>
      </c>
      <c r="F347" s="44"/>
      <c r="G347" s="44"/>
      <c r="H347" s="22"/>
      <c r="N347" s="11">
        <f>SUM(E347:M347)</f>
        <v>0</v>
      </c>
    </row>
    <row r="349" spans="1:14" ht="15">
      <c r="A349" s="7"/>
      <c r="B349" s="8" t="s">
        <v>52</v>
      </c>
      <c r="C349" s="7" t="s">
        <v>32</v>
      </c>
      <c r="D349" s="7" t="s">
        <v>49</v>
      </c>
      <c r="E349" s="3">
        <f>E351+E352</f>
        <v>0</v>
      </c>
      <c r="F349" s="3">
        <f aca="true" t="shared" si="35" ref="F349:N349">F351+F352</f>
        <v>0</v>
      </c>
      <c r="G349" s="3">
        <f t="shared" si="35"/>
        <v>0</v>
      </c>
      <c r="H349" s="3">
        <f t="shared" si="35"/>
        <v>157835</v>
      </c>
      <c r="I349" s="3">
        <f t="shared" si="35"/>
        <v>0</v>
      </c>
      <c r="J349" s="3">
        <f t="shared" si="35"/>
        <v>0</v>
      </c>
      <c r="K349" s="3">
        <f t="shared" si="35"/>
        <v>0</v>
      </c>
      <c r="L349" s="3">
        <f t="shared" si="35"/>
        <v>0</v>
      </c>
      <c r="M349" s="3">
        <f>M351+M352</f>
        <v>0</v>
      </c>
      <c r="N349" s="3">
        <f t="shared" si="35"/>
        <v>157835</v>
      </c>
    </row>
    <row r="350" spans="1:14" ht="12.75">
      <c r="A350" s="26"/>
      <c r="B350" s="28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 ht="14.25">
      <c r="A351" s="27"/>
      <c r="B351" s="34" t="str">
        <f>'[1]Головлі'!B351</f>
        <v>Оплата природного газу ЗОШ</v>
      </c>
      <c r="C351" s="50"/>
      <c r="D351" s="30">
        <v>12.14114</v>
      </c>
      <c r="E351" s="44">
        <f>ROUND(C351*D351,0)</f>
        <v>0</v>
      </c>
      <c r="F351" s="29"/>
      <c r="G351" s="29"/>
      <c r="H351" s="29"/>
      <c r="I351" s="27"/>
      <c r="J351" s="27"/>
      <c r="K351" s="27"/>
      <c r="L351" s="27"/>
      <c r="M351" s="27"/>
      <c r="N351" s="11">
        <f>SUM(E351:M351)</f>
        <v>0</v>
      </c>
    </row>
    <row r="352" spans="2:14" ht="14.25">
      <c r="B352" s="34" t="str">
        <f>'[1]Головлі'!B352</f>
        <v>Оплата природного газу ДНЗ</v>
      </c>
      <c r="C352">
        <v>13000</v>
      </c>
      <c r="D352" s="51">
        <f>D351</f>
        <v>12.14114</v>
      </c>
      <c r="H352">
        <f>ROUND(C352*D352,0)</f>
        <v>157835</v>
      </c>
      <c r="N352" s="11">
        <f>SUM(E352:M352)</f>
        <v>157835</v>
      </c>
    </row>
    <row r="354" spans="1:14" ht="15">
      <c r="A354" s="7"/>
      <c r="B354" s="8" t="s">
        <v>53</v>
      </c>
      <c r="C354" s="7"/>
      <c r="D354" s="7"/>
      <c r="E354" s="3">
        <f aca="true" t="shared" si="36" ref="E354:M354">E356+E357+E358</f>
        <v>0</v>
      </c>
      <c r="F354" s="3">
        <f t="shared" si="36"/>
        <v>0</v>
      </c>
      <c r="G354" s="3">
        <f t="shared" si="36"/>
        <v>41812</v>
      </c>
      <c r="H354" s="3">
        <f t="shared" si="36"/>
        <v>0</v>
      </c>
      <c r="I354" s="3">
        <f t="shared" si="36"/>
        <v>0</v>
      </c>
      <c r="J354" s="3">
        <f t="shared" si="36"/>
        <v>0</v>
      </c>
      <c r="K354" s="3">
        <f>K356+K357+K358</f>
        <v>0</v>
      </c>
      <c r="L354" s="3">
        <f t="shared" si="36"/>
        <v>0</v>
      </c>
      <c r="M354" s="3">
        <f t="shared" si="36"/>
        <v>0</v>
      </c>
      <c r="N354" s="7">
        <f>SUM(E354:M354)</f>
        <v>41812</v>
      </c>
    </row>
    <row r="355" spans="1:14" ht="12.75">
      <c r="A355" s="26"/>
      <c r="B355" s="28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 ht="14.25">
      <c r="A356" s="13"/>
      <c r="B356" s="34" t="str">
        <f>'[1]Головлі'!B356</f>
        <v>Вуггілля</v>
      </c>
      <c r="C356" s="31" t="s">
        <v>54</v>
      </c>
      <c r="D356" s="52">
        <v>26</v>
      </c>
      <c r="E356" s="44"/>
      <c r="F356" s="44"/>
      <c r="G356" s="44">
        <v>40612</v>
      </c>
      <c r="H356" s="13"/>
      <c r="I356" s="13"/>
      <c r="J356" s="13"/>
      <c r="K356" s="13"/>
      <c r="L356" s="13"/>
      <c r="M356" s="13"/>
      <c r="N356" s="11">
        <f>SUM(E356:M356)</f>
        <v>40612</v>
      </c>
    </row>
    <row r="357" spans="1:14" ht="14.25">
      <c r="A357" s="13"/>
      <c r="B357" s="34" t="str">
        <f>'[1]Головлі'!B357</f>
        <v>Дрова</v>
      </c>
      <c r="C357" s="27" t="s">
        <v>32</v>
      </c>
      <c r="D357" s="29">
        <v>3</v>
      </c>
      <c r="E357" s="44"/>
      <c r="F357" s="44"/>
      <c r="G357" s="44">
        <v>1200</v>
      </c>
      <c r="H357" s="13"/>
      <c r="I357" s="13"/>
      <c r="J357" s="13"/>
      <c r="K357" s="13"/>
      <c r="L357" s="13"/>
      <c r="M357" s="13"/>
      <c r="N357" s="11">
        <f>SUM(E357:M357)</f>
        <v>1200</v>
      </c>
    </row>
    <row r="358" spans="1:14" ht="14.25">
      <c r="A358" s="13"/>
      <c r="B358" s="34" t="str">
        <f>'[1]Головлі'!B358</f>
        <v>Доставка дров</v>
      </c>
      <c r="C358" s="27"/>
      <c r="D358" s="29"/>
      <c r="E358" s="44"/>
      <c r="F358" s="44"/>
      <c r="G358" s="44"/>
      <c r="H358" s="13"/>
      <c r="I358" s="13"/>
      <c r="J358" s="13"/>
      <c r="K358" s="13"/>
      <c r="L358" s="13"/>
      <c r="M358" s="13"/>
      <c r="N358" s="11">
        <f>SUM(E358:M358)</f>
        <v>0</v>
      </c>
    </row>
    <row r="361" spans="1:14" ht="15">
      <c r="A361" s="7"/>
      <c r="B361" s="8" t="s">
        <v>55</v>
      </c>
      <c r="C361" s="7" t="s">
        <v>13</v>
      </c>
      <c r="D361" s="7" t="s">
        <v>9</v>
      </c>
      <c r="E361" s="3">
        <f aca="true" t="shared" si="37" ref="E361:M361">E363</f>
        <v>0</v>
      </c>
      <c r="F361" s="3">
        <f>F363</f>
        <v>0</v>
      </c>
      <c r="G361" s="3">
        <f>G363</f>
        <v>3000</v>
      </c>
      <c r="H361" s="3">
        <f t="shared" si="37"/>
        <v>0</v>
      </c>
      <c r="I361" s="3">
        <f t="shared" si="37"/>
        <v>0</v>
      </c>
      <c r="J361" s="3">
        <f t="shared" si="37"/>
        <v>0</v>
      </c>
      <c r="K361" s="3">
        <f>K363</f>
        <v>0</v>
      </c>
      <c r="L361" s="3">
        <f t="shared" si="37"/>
        <v>0</v>
      </c>
      <c r="M361" s="3">
        <f t="shared" si="37"/>
        <v>0</v>
      </c>
      <c r="N361" s="7">
        <f>SUM(E361:M361)</f>
        <v>3000</v>
      </c>
    </row>
    <row r="362" spans="1:14" ht="12.75">
      <c r="A362" s="26"/>
      <c r="B362" s="28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 ht="14.25">
      <c r="A363" s="27"/>
      <c r="B363" s="34" t="str">
        <f>'[1]Головлі'!B363</f>
        <v>Виплати дітям-сиротам</v>
      </c>
      <c r="C363" s="50">
        <v>5</v>
      </c>
      <c r="D363" s="30">
        <v>600</v>
      </c>
      <c r="E363" s="13"/>
      <c r="F363" s="27"/>
      <c r="G363" s="27">
        <f>C363*D363</f>
        <v>3000</v>
      </c>
      <c r="H363" s="27"/>
      <c r="I363" s="27"/>
      <c r="J363" s="27"/>
      <c r="K363" s="27"/>
      <c r="L363" s="27"/>
      <c r="M363" s="27"/>
      <c r="N363" s="11">
        <f>SUM(E363:M363)</f>
        <v>3000</v>
      </c>
    </row>
    <row r="366" spans="1:14" ht="15">
      <c r="A366" s="7"/>
      <c r="B366" s="8" t="s">
        <v>56</v>
      </c>
      <c r="C366" s="7"/>
      <c r="D366" s="7"/>
      <c r="E366" s="3">
        <f aca="true" t="shared" si="38" ref="E366:M366">SUM(E367:E393)</f>
        <v>0</v>
      </c>
      <c r="F366" s="3">
        <f>SUM(F367:F393)</f>
        <v>0</v>
      </c>
      <c r="G366" s="3">
        <f>SUM(G367:G393)</f>
        <v>0</v>
      </c>
      <c r="H366" s="3">
        <f t="shared" si="38"/>
        <v>0</v>
      </c>
      <c r="I366" s="3">
        <f t="shared" si="38"/>
        <v>0</v>
      </c>
      <c r="J366" s="3">
        <f t="shared" si="38"/>
        <v>0</v>
      </c>
      <c r="K366" s="3">
        <f t="shared" si="38"/>
        <v>0</v>
      </c>
      <c r="L366" s="3">
        <f t="shared" si="38"/>
        <v>0</v>
      </c>
      <c r="M366" s="3">
        <f t="shared" si="38"/>
        <v>0</v>
      </c>
      <c r="N366" s="7">
        <f>SUM(E366:M366)</f>
        <v>0</v>
      </c>
    </row>
    <row r="367" spans="1:14" ht="14.25">
      <c r="A367" s="26"/>
      <c r="B367" s="34" t="str">
        <f>'[1]Головлі'!B367</f>
        <v>Електронасос</v>
      </c>
      <c r="C367" s="26"/>
      <c r="D367" s="26"/>
      <c r="E367" s="13"/>
      <c r="F367" s="13"/>
      <c r="G367" s="13"/>
      <c r="H367" s="26"/>
      <c r="I367" s="26"/>
      <c r="J367" s="26"/>
      <c r="K367" s="26"/>
      <c r="L367" s="26"/>
      <c r="M367" s="26"/>
      <c r="N367" s="11">
        <f aca="true" t="shared" si="39" ref="N367:N390">SUM(E367:M367)</f>
        <v>0</v>
      </c>
    </row>
    <row r="368" spans="1:14" ht="14.25">
      <c r="A368" s="27"/>
      <c r="B368" s="34" t="str">
        <f>'[1]Головлі'!B368</f>
        <v>Електрокотел</v>
      </c>
      <c r="C368" s="32"/>
      <c r="D368" s="30"/>
      <c r="E368" s="13"/>
      <c r="F368" s="13"/>
      <c r="G368" s="13"/>
      <c r="H368" s="27"/>
      <c r="I368" s="27"/>
      <c r="J368" s="27"/>
      <c r="K368" s="27"/>
      <c r="L368" s="27"/>
      <c r="M368" s="27"/>
      <c r="N368" s="11">
        <f t="shared" si="39"/>
        <v>0</v>
      </c>
    </row>
    <row r="369" spans="1:14" ht="14.25">
      <c r="A369" s="13"/>
      <c r="B369" s="34" t="str">
        <f>'[1]Головлі'!B369</f>
        <v>Пральна машинка</v>
      </c>
      <c r="C369" s="27"/>
      <c r="D369" s="27"/>
      <c r="E369" s="13"/>
      <c r="F369" s="13"/>
      <c r="G369" s="13"/>
      <c r="H369" s="13"/>
      <c r="I369" s="13"/>
      <c r="J369" s="13"/>
      <c r="K369" s="13"/>
      <c r="L369" s="13"/>
      <c r="M369" s="13"/>
      <c r="N369" s="11">
        <f t="shared" si="39"/>
        <v>0</v>
      </c>
    </row>
    <row r="370" spans="1:14" ht="14.25">
      <c r="A370" s="13"/>
      <c r="B370" s="34" t="str">
        <f>'[1]Головлі'!B370</f>
        <v>Холодильник</v>
      </c>
      <c r="C370" s="27"/>
      <c r="D370" s="27"/>
      <c r="E370" s="13"/>
      <c r="F370" s="13"/>
      <c r="G370" s="13"/>
      <c r="H370" s="13"/>
      <c r="I370" s="13"/>
      <c r="J370" s="13"/>
      <c r="K370" s="13"/>
      <c r="L370" s="13"/>
      <c r="M370" s="13"/>
      <c r="N370" s="11">
        <f t="shared" si="39"/>
        <v>0</v>
      </c>
    </row>
    <row r="371" spans="1:14" ht="14.25">
      <c r="A371" s="13"/>
      <c r="B371" s="34" t="str">
        <f>'[1]Головлі'!B371</f>
        <v>Комп'ютер</v>
      </c>
      <c r="C371" s="27"/>
      <c r="D371" s="27"/>
      <c r="E371" s="13"/>
      <c r="F371" s="13"/>
      <c r="G371" s="13"/>
      <c r="H371" s="13"/>
      <c r="I371" s="13"/>
      <c r="J371" s="21"/>
      <c r="K371" s="21"/>
      <c r="L371" s="21"/>
      <c r="M371" s="13"/>
      <c r="N371" s="11">
        <f t="shared" si="39"/>
        <v>0</v>
      </c>
    </row>
    <row r="372" spans="1:14" ht="14.25">
      <c r="A372" s="13"/>
      <c r="B372" s="34" t="str">
        <f>'[1]Головлі'!B372</f>
        <v>Принтер</v>
      </c>
      <c r="C372" s="27"/>
      <c r="D372" s="27"/>
      <c r="E372" s="13"/>
      <c r="F372" s="13"/>
      <c r="G372" s="13"/>
      <c r="H372" s="13"/>
      <c r="I372" s="13"/>
      <c r="J372" s="21"/>
      <c r="K372" s="21"/>
      <c r="L372" s="21"/>
      <c r="M372" s="13"/>
      <c r="N372" s="11">
        <f t="shared" si="39"/>
        <v>0</v>
      </c>
    </row>
    <row r="373" spans="1:14" ht="14.25">
      <c r="A373" s="13"/>
      <c r="B373" s="34" t="str">
        <f>'[1]Головлі'!B373</f>
        <v>Мультимедійний проектор</v>
      </c>
      <c r="C373" s="27"/>
      <c r="D373" s="27"/>
      <c r="E373" s="13"/>
      <c r="F373" s="13"/>
      <c r="G373" s="13"/>
      <c r="H373" s="13"/>
      <c r="I373" s="13"/>
      <c r="J373" s="21"/>
      <c r="K373" s="21"/>
      <c r="L373" s="21"/>
      <c r="M373" s="13"/>
      <c r="N373" s="11">
        <f t="shared" si="39"/>
        <v>0</v>
      </c>
    </row>
    <row r="374" spans="1:14" ht="14.25">
      <c r="A374" s="13"/>
      <c r="B374" s="34" t="str">
        <f>'[1]Головлі'!B374</f>
        <v>Косилка</v>
      </c>
      <c r="C374" s="27"/>
      <c r="D374" s="27"/>
      <c r="E374" s="13"/>
      <c r="F374" s="13"/>
      <c r="G374" s="13"/>
      <c r="H374" s="13"/>
      <c r="I374" s="13"/>
      <c r="J374" s="21"/>
      <c r="K374" s="21"/>
      <c r="L374" s="21"/>
      <c r="M374" s="13"/>
      <c r="N374" s="11">
        <f t="shared" si="39"/>
        <v>0</v>
      </c>
    </row>
    <row r="375" spans="1:14" ht="14.25">
      <c r="A375" s="13"/>
      <c r="B375" s="34" t="str">
        <f>'[1]Головлі'!B375</f>
        <v>Витяжка</v>
      </c>
      <c r="C375" s="27"/>
      <c r="D375" s="27"/>
      <c r="E375" s="13"/>
      <c r="F375" s="13"/>
      <c r="G375" s="13"/>
      <c r="H375" s="13"/>
      <c r="I375" s="13"/>
      <c r="J375" s="21"/>
      <c r="K375" s="21"/>
      <c r="L375" s="21"/>
      <c r="M375" s="13"/>
      <c r="N375" s="11">
        <f t="shared" si="39"/>
        <v>0</v>
      </c>
    </row>
    <row r="376" spans="1:14" ht="14.25">
      <c r="A376" s="13"/>
      <c r="B376" s="34" t="str">
        <f>'[1]Головлі'!B376</f>
        <v>Підручники</v>
      </c>
      <c r="C376" s="27"/>
      <c r="D376" s="27"/>
      <c r="E376" s="13"/>
      <c r="F376" s="13"/>
      <c r="G376" s="13"/>
      <c r="H376" s="13"/>
      <c r="I376" s="13"/>
      <c r="J376" s="21"/>
      <c r="K376" s="21"/>
      <c r="L376" s="21"/>
      <c r="M376" s="13"/>
      <c r="N376" s="11">
        <f t="shared" si="39"/>
        <v>0</v>
      </c>
    </row>
    <row r="377" spans="1:14" ht="14.25">
      <c r="A377" s="13"/>
      <c r="B377" s="34" t="str">
        <f>'[1]Головлі'!B377</f>
        <v>Мікшерний пульт</v>
      </c>
      <c r="C377" s="27"/>
      <c r="D377" s="27"/>
      <c r="E377" s="13"/>
      <c r="F377" s="13"/>
      <c r="G377" s="13"/>
      <c r="H377" s="13"/>
      <c r="I377" s="13"/>
      <c r="J377" s="21"/>
      <c r="K377" s="21"/>
      <c r="L377" s="21"/>
      <c r="M377" s="13"/>
      <c r="N377" s="11">
        <f t="shared" si="39"/>
        <v>0</v>
      </c>
    </row>
    <row r="378" spans="2:14" ht="14.25">
      <c r="B378" s="34" t="str">
        <f>'[1]Головлі'!B378</f>
        <v>Мікрофон</v>
      </c>
      <c r="N378" s="11">
        <f t="shared" si="39"/>
        <v>0</v>
      </c>
    </row>
    <row r="379" spans="2:14" ht="14.25">
      <c r="B379" s="34" t="str">
        <f>'[1]Головлі'!B379</f>
        <v>Електроплита </v>
      </c>
      <c r="N379" s="11">
        <f t="shared" si="39"/>
        <v>0</v>
      </c>
    </row>
    <row r="380" spans="2:14" ht="14.25">
      <c r="B380" s="34" t="str">
        <f>'[1]Головлі'!B380</f>
        <v>Пилосмок</v>
      </c>
      <c r="N380" s="11">
        <f t="shared" si="39"/>
        <v>0</v>
      </c>
    </row>
    <row r="381" spans="2:14" ht="14.25">
      <c r="B381" s="34" t="str">
        <f>'[1]Головлі'!B381</f>
        <v>Відеокамера</v>
      </c>
      <c r="N381" s="11">
        <f t="shared" si="39"/>
        <v>0</v>
      </c>
    </row>
    <row r="382" spans="2:14" ht="14.25">
      <c r="B382" s="34" t="str">
        <f>'[1]Головлі'!B382</f>
        <v>Стенд</v>
      </c>
      <c r="N382" s="11">
        <f t="shared" si="39"/>
        <v>0</v>
      </c>
    </row>
    <row r="383" spans="2:14" ht="14.25">
      <c r="B383" s="34">
        <f>'[1]Головлі'!B383</f>
        <v>0</v>
      </c>
      <c r="N383" s="11">
        <f t="shared" si="39"/>
        <v>0</v>
      </c>
    </row>
    <row r="384" spans="2:14" ht="14.25">
      <c r="B384" s="34">
        <f>'[1]Головлі'!B384</f>
        <v>0</v>
      </c>
      <c r="N384" s="11">
        <f t="shared" si="39"/>
        <v>0</v>
      </c>
    </row>
    <row r="385" spans="2:14" ht="14.25">
      <c r="B385" s="34">
        <f>'[1]Головлі'!B385</f>
        <v>0</v>
      </c>
      <c r="C385">
        <v>1</v>
      </c>
      <c r="N385" s="11">
        <f t="shared" si="39"/>
        <v>0</v>
      </c>
    </row>
    <row r="386" spans="2:14" ht="14.25">
      <c r="B386" s="34">
        <f>'[1]Головлі'!B386</f>
        <v>0</v>
      </c>
      <c r="N386" s="11">
        <f t="shared" si="39"/>
        <v>0</v>
      </c>
    </row>
    <row r="387" spans="2:14" ht="14.25">
      <c r="B387" s="34">
        <f>'[1]Головлі'!B387</f>
        <v>0</v>
      </c>
      <c r="N387" s="11">
        <f t="shared" si="39"/>
        <v>0</v>
      </c>
    </row>
    <row r="388" spans="2:14" ht="14.25">
      <c r="B388" s="41">
        <f>'[1]Головлі'!B388</f>
        <v>0</v>
      </c>
      <c r="D388">
        <v>1</v>
      </c>
      <c r="N388" s="11">
        <f t="shared" si="39"/>
        <v>0</v>
      </c>
    </row>
    <row r="389" spans="2:14" ht="14.25">
      <c r="B389" s="34">
        <f>'[1]Головлі'!B389</f>
        <v>0</v>
      </c>
      <c r="N389" s="11">
        <f t="shared" si="39"/>
        <v>0</v>
      </c>
    </row>
    <row r="390" spans="2:14" ht="14.25">
      <c r="B390" s="34">
        <f>'[1]Головлі'!B390</f>
        <v>0</v>
      </c>
      <c r="N390" s="11">
        <f t="shared" si="39"/>
        <v>0</v>
      </c>
    </row>
    <row r="391" ht="14.25">
      <c r="B391" s="34">
        <f>'[1]Головлі'!B391</f>
        <v>0</v>
      </c>
    </row>
    <row r="392" ht="14.25">
      <c r="B392" s="34">
        <f>'[1]Головлі'!B392</f>
        <v>0</v>
      </c>
    </row>
    <row r="393" ht="14.25">
      <c r="B393" s="34">
        <f>'[1]Головлі'!B393</f>
        <v>0</v>
      </c>
    </row>
    <row r="394" spans="1:14" ht="15">
      <c r="A394" s="7"/>
      <c r="B394" s="8" t="s">
        <v>57</v>
      </c>
      <c r="C394" s="7"/>
      <c r="D394" s="7"/>
      <c r="E394" s="3">
        <f aca="true" t="shared" si="40" ref="E394:M394">SUM(E395:E403)</f>
        <v>0</v>
      </c>
      <c r="F394" s="3">
        <f>SUM(F395:F403)</f>
        <v>0</v>
      </c>
      <c r="G394" s="3">
        <f>SUM(G395:G403)</f>
        <v>0</v>
      </c>
      <c r="H394" s="3">
        <f t="shared" si="40"/>
        <v>0</v>
      </c>
      <c r="I394" s="3">
        <f t="shared" si="40"/>
        <v>0</v>
      </c>
      <c r="J394" s="3">
        <f t="shared" si="40"/>
        <v>0</v>
      </c>
      <c r="K394" s="3">
        <f t="shared" si="40"/>
        <v>0</v>
      </c>
      <c r="L394" s="3">
        <f t="shared" si="40"/>
        <v>0</v>
      </c>
      <c r="M394" s="3">
        <f t="shared" si="40"/>
        <v>0</v>
      </c>
      <c r="N394" s="7">
        <f aca="true" t="shared" si="41" ref="N394:N399">SUM(E394:M394)</f>
        <v>0</v>
      </c>
    </row>
    <row r="395" spans="1:14" ht="14.25">
      <c r="A395" s="27"/>
      <c r="B395" s="34">
        <f>'[1]Головлі'!B395</f>
        <v>0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1">
        <f t="shared" si="41"/>
        <v>0</v>
      </c>
    </row>
    <row r="396" spans="1:14" ht="14.25">
      <c r="A396" s="27"/>
      <c r="B396" s="34">
        <f>'[1]Головлі'!B396</f>
        <v>0</v>
      </c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1">
        <f t="shared" si="41"/>
        <v>0</v>
      </c>
    </row>
    <row r="397" spans="1:14" ht="14.25">
      <c r="A397" s="27"/>
      <c r="B397" s="34">
        <f>'[1]Головлі'!B397</f>
        <v>0</v>
      </c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1">
        <f t="shared" si="41"/>
        <v>0</v>
      </c>
    </row>
    <row r="398" spans="1:14" ht="14.25">
      <c r="A398" s="27"/>
      <c r="B398" s="34">
        <f>'[1]Головлі'!B398</f>
        <v>0</v>
      </c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11">
        <f t="shared" si="41"/>
        <v>0</v>
      </c>
    </row>
    <row r="399" spans="1:14" ht="14.25">
      <c r="A399" s="27"/>
      <c r="B399" s="34">
        <f>'[1]Головлі'!B399</f>
        <v>0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11">
        <f t="shared" si="41"/>
        <v>0</v>
      </c>
    </row>
    <row r="400" spans="1:14" ht="14.25">
      <c r="A400" s="27"/>
      <c r="B400" s="34">
        <f>'[1]Головлі'!B400</f>
        <v>0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 ht="14.25">
      <c r="A401" s="27"/>
      <c r="B401" s="34">
        <f>'[1]Головлі'!B401</f>
        <v>0</v>
      </c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 ht="14.25">
      <c r="A402" s="27"/>
      <c r="B402" s="34">
        <f>'[1]Головлі'!B402</f>
        <v>0</v>
      </c>
      <c r="C402" s="32"/>
      <c r="D402" s="30"/>
      <c r="E402" s="13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 ht="14.25">
      <c r="A403" s="27"/>
      <c r="B403" s="34">
        <f>'[1]Головлі'!B403</f>
        <v>0</v>
      </c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 ht="15">
      <c r="A404" s="7"/>
      <c r="B404" s="8" t="s">
        <v>58</v>
      </c>
      <c r="C404" s="7"/>
      <c r="D404" s="7"/>
      <c r="E404" s="3">
        <f aca="true" t="shared" si="42" ref="E404:M404">SUM(E405:E421)</f>
        <v>0</v>
      </c>
      <c r="F404" s="3">
        <f>SUM(F405:F421)</f>
        <v>0</v>
      </c>
      <c r="G404" s="3">
        <f>SUM(G405:G421)</f>
        <v>0</v>
      </c>
      <c r="H404" s="3">
        <f t="shared" si="42"/>
        <v>0</v>
      </c>
      <c r="I404" s="3">
        <f t="shared" si="42"/>
        <v>0</v>
      </c>
      <c r="J404" s="3">
        <f t="shared" si="42"/>
        <v>0</v>
      </c>
      <c r="K404" s="3">
        <f t="shared" si="42"/>
        <v>0</v>
      </c>
      <c r="L404" s="3">
        <f t="shared" si="42"/>
        <v>0</v>
      </c>
      <c r="M404" s="3">
        <f t="shared" si="42"/>
        <v>0</v>
      </c>
      <c r="N404" s="7">
        <f aca="true" t="shared" si="43" ref="N404:N421">SUM(E404:M404)</f>
        <v>0</v>
      </c>
    </row>
    <row r="405" spans="1:14" ht="14.25">
      <c r="A405" s="27"/>
      <c r="B405" s="34">
        <f>'[1]Головлі'!B405</f>
        <v>0</v>
      </c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11">
        <f t="shared" si="43"/>
        <v>0</v>
      </c>
    </row>
    <row r="406" spans="1:14" ht="14.25">
      <c r="A406" s="27"/>
      <c r="B406" s="34">
        <f>'[1]Головлі'!B406</f>
        <v>0</v>
      </c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11">
        <f t="shared" si="43"/>
        <v>0</v>
      </c>
    </row>
    <row r="407" spans="1:14" ht="14.25">
      <c r="A407" s="27"/>
      <c r="B407" s="34">
        <f>'[1]Головлі'!B407</f>
        <v>0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11">
        <f t="shared" si="43"/>
        <v>0</v>
      </c>
    </row>
    <row r="408" spans="1:14" ht="14.25">
      <c r="A408" s="27"/>
      <c r="B408" s="34">
        <f>'[1]Головлі'!B408</f>
        <v>0</v>
      </c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11">
        <f t="shared" si="43"/>
        <v>0</v>
      </c>
    </row>
    <row r="409" spans="1:14" ht="14.25">
      <c r="A409" s="27"/>
      <c r="B409" s="34">
        <f>'[1]Головлі'!B409</f>
        <v>0</v>
      </c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11">
        <f t="shared" si="43"/>
        <v>0</v>
      </c>
    </row>
    <row r="410" spans="1:14" ht="14.25">
      <c r="A410" s="27"/>
      <c r="B410" s="34">
        <f>'[1]Головлі'!B410</f>
        <v>0</v>
      </c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11">
        <f t="shared" si="43"/>
        <v>0</v>
      </c>
    </row>
    <row r="411" spans="1:14" ht="14.25">
      <c r="A411" s="27"/>
      <c r="B411" s="34">
        <f>'[1]Головлі'!B411</f>
        <v>0</v>
      </c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11">
        <f t="shared" si="43"/>
        <v>0</v>
      </c>
    </row>
    <row r="412" spans="1:14" ht="14.25">
      <c r="A412" s="27"/>
      <c r="B412" s="34">
        <f>'[1]Головлі'!B412</f>
        <v>0</v>
      </c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11">
        <f t="shared" si="43"/>
        <v>0</v>
      </c>
    </row>
    <row r="413" spans="1:14" ht="14.25">
      <c r="A413" s="27"/>
      <c r="B413" s="34">
        <f>'[1]Головлі'!B413</f>
        <v>0</v>
      </c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11">
        <f t="shared" si="43"/>
        <v>0</v>
      </c>
    </row>
    <row r="414" spans="1:14" ht="14.25">
      <c r="A414" s="27"/>
      <c r="B414" s="34">
        <f>'[1]Головлі'!B414</f>
        <v>0</v>
      </c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11">
        <f t="shared" si="43"/>
        <v>0</v>
      </c>
    </row>
    <row r="415" spans="1:14" ht="14.25">
      <c r="A415" s="27"/>
      <c r="B415" s="34">
        <f>'[1]Головлі'!B415</f>
        <v>0</v>
      </c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11">
        <f t="shared" si="43"/>
        <v>0</v>
      </c>
    </row>
    <row r="416" spans="1:14" ht="14.25">
      <c r="A416" s="27"/>
      <c r="B416" s="34">
        <f>'[1]Головлі'!B416</f>
        <v>0</v>
      </c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11">
        <f t="shared" si="43"/>
        <v>0</v>
      </c>
    </row>
    <row r="417" spans="1:14" ht="14.25">
      <c r="A417" s="27"/>
      <c r="B417" s="34">
        <f>'[1]Головлі'!B417</f>
        <v>0</v>
      </c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11">
        <f t="shared" si="43"/>
        <v>0</v>
      </c>
    </row>
    <row r="418" spans="1:14" ht="14.25">
      <c r="A418" s="27"/>
      <c r="B418" s="34">
        <f>'[1]Головлі'!B418</f>
        <v>0</v>
      </c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11">
        <f t="shared" si="43"/>
        <v>0</v>
      </c>
    </row>
    <row r="419" spans="1:14" ht="14.25">
      <c r="A419" s="27"/>
      <c r="B419" s="34">
        <f>'[1]Головлі'!B419</f>
        <v>0</v>
      </c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11">
        <f t="shared" si="43"/>
        <v>0</v>
      </c>
    </row>
    <row r="420" spans="1:14" ht="14.25">
      <c r="A420" s="27"/>
      <c r="B420" s="34">
        <f>'[1]Головлі'!B420</f>
        <v>0</v>
      </c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11">
        <f t="shared" si="43"/>
        <v>0</v>
      </c>
    </row>
    <row r="421" spans="1:14" ht="14.25">
      <c r="A421" s="27"/>
      <c r="B421" s="34">
        <f>'[1]Головлі'!B421</f>
        <v>0</v>
      </c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11">
        <f t="shared" si="43"/>
        <v>0</v>
      </c>
    </row>
    <row r="422" spans="1:14" ht="15">
      <c r="A422" s="7"/>
      <c r="B422" s="8" t="s">
        <v>59</v>
      </c>
      <c r="C422" s="7"/>
      <c r="D422" s="7"/>
      <c r="E422" s="3">
        <f aca="true" t="shared" si="44" ref="E422:M422">SUM(E423:E427)</f>
        <v>0</v>
      </c>
      <c r="F422" s="3">
        <f>SUM(F423:F427)</f>
        <v>0</v>
      </c>
      <c r="G422" s="3">
        <f>SUM(G423:G427)</f>
        <v>0</v>
      </c>
      <c r="H422" s="3">
        <f t="shared" si="44"/>
        <v>0</v>
      </c>
      <c r="I422" s="3">
        <f t="shared" si="44"/>
        <v>0</v>
      </c>
      <c r="J422" s="3">
        <f t="shared" si="44"/>
        <v>0</v>
      </c>
      <c r="K422" s="3">
        <f t="shared" si="44"/>
        <v>0</v>
      </c>
      <c r="L422" s="3">
        <f>SUM(L423:L427)</f>
        <v>0</v>
      </c>
      <c r="M422" s="3">
        <f t="shared" si="44"/>
        <v>0</v>
      </c>
      <c r="N422" s="7">
        <f>SUM(E422:M422)</f>
        <v>0</v>
      </c>
    </row>
    <row r="423" spans="1:14" ht="14.25">
      <c r="A423" s="27"/>
      <c r="B423" s="34">
        <f>'[1]Головлі'!B423</f>
        <v>0</v>
      </c>
      <c r="C423" s="27"/>
      <c r="D423" s="27"/>
      <c r="E423" s="27">
        <v>0</v>
      </c>
      <c r="F423" s="27"/>
      <c r="G423" s="27"/>
      <c r="H423" s="27"/>
      <c r="I423" s="27"/>
      <c r="J423" s="27"/>
      <c r="K423" s="27"/>
      <c r="L423" s="27"/>
      <c r="M423" s="27"/>
      <c r="N423" s="11">
        <f>SUM(E423:M423)</f>
        <v>0</v>
      </c>
    </row>
    <row r="424" spans="1:14" ht="14.25">
      <c r="A424" s="27"/>
      <c r="B424" s="34">
        <f>'[1]Головлі'!B424</f>
        <v>0</v>
      </c>
      <c r="C424" s="27"/>
      <c r="D424" s="27"/>
      <c r="E424" s="27">
        <v>0</v>
      </c>
      <c r="F424" s="27"/>
      <c r="G424" s="27"/>
      <c r="H424" s="27"/>
      <c r="I424" s="27"/>
      <c r="J424" s="27"/>
      <c r="K424" s="27"/>
      <c r="L424" s="27"/>
      <c r="M424" s="27"/>
      <c r="N424" s="11">
        <f>SUM(E424:M424)</f>
        <v>0</v>
      </c>
    </row>
    <row r="425" spans="1:14" ht="14.25">
      <c r="A425" s="27"/>
      <c r="B425" s="34">
        <f>'[1]Головлі'!B425</f>
        <v>0</v>
      </c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11">
        <f>SUM(E425:M425)</f>
        <v>0</v>
      </c>
    </row>
    <row r="426" spans="1:14" ht="14.25">
      <c r="A426" s="27"/>
      <c r="B426" s="34">
        <f>'[1]Головлі'!B426</f>
        <v>0</v>
      </c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11">
        <f>SUM(E426:M426)</f>
        <v>0</v>
      </c>
    </row>
    <row r="427" spans="1:14" ht="14.25">
      <c r="A427" s="27"/>
      <c r="B427" s="34">
        <f>'[1]Головлі'!B427</f>
        <v>0</v>
      </c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 ht="14.25">
      <c r="A428" s="27"/>
      <c r="B428" s="34">
        <f>'[1]Головлі'!B428</f>
        <v>0</v>
      </c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 ht="15">
      <c r="A429" s="7"/>
      <c r="B429" s="8" t="s">
        <v>60</v>
      </c>
      <c r="C429" s="7"/>
      <c r="D429" s="7"/>
      <c r="E429" s="3">
        <f aca="true" t="shared" si="45" ref="E429:M429">E430</f>
        <v>0</v>
      </c>
      <c r="F429" s="3">
        <f t="shared" si="45"/>
        <v>0</v>
      </c>
      <c r="G429" s="3">
        <f t="shared" si="45"/>
        <v>0</v>
      </c>
      <c r="H429" s="3">
        <f t="shared" si="45"/>
        <v>0</v>
      </c>
      <c r="I429" s="3">
        <f t="shared" si="45"/>
        <v>0</v>
      </c>
      <c r="J429" s="3">
        <f t="shared" si="45"/>
        <v>0</v>
      </c>
      <c r="K429" s="3">
        <f t="shared" si="45"/>
        <v>0</v>
      </c>
      <c r="L429" s="3">
        <f t="shared" si="45"/>
        <v>0</v>
      </c>
      <c r="M429" s="3">
        <f t="shared" si="45"/>
        <v>0</v>
      </c>
      <c r="N429" s="7">
        <f>SUM(E429:M429)</f>
        <v>0</v>
      </c>
    </row>
    <row r="430" spans="1:14" ht="14.25">
      <c r="A430" s="27"/>
      <c r="B430" s="34" t="str">
        <f>'[1]Головлі'!B430</f>
        <v>навчання по цивільній обороні</v>
      </c>
      <c r="C430" s="53"/>
      <c r="D430" s="33">
        <v>450</v>
      </c>
      <c r="E430" s="13"/>
      <c r="F430" s="27"/>
      <c r="G430" s="27">
        <f>C430*D430</f>
        <v>0</v>
      </c>
      <c r="H430" s="27"/>
      <c r="I430" s="27"/>
      <c r="J430" s="27"/>
      <c r="K430" s="27"/>
      <c r="L430" s="27"/>
      <c r="M430" s="27"/>
      <c r="N430" s="11">
        <f>SUM(E430:M430)</f>
        <v>0</v>
      </c>
    </row>
    <row r="431" spans="1:14" ht="14.25">
      <c r="A431" s="27"/>
      <c r="B431" s="34"/>
      <c r="C431" s="32"/>
      <c r="D431" s="30"/>
      <c r="E431" s="13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 ht="15">
      <c r="A432" s="7"/>
      <c r="B432" s="8" t="s">
        <v>61</v>
      </c>
      <c r="C432" s="7"/>
      <c r="D432" s="7"/>
      <c r="E432" s="3">
        <f aca="true" t="shared" si="46" ref="E432:M432">E433</f>
        <v>0</v>
      </c>
      <c r="F432" s="3">
        <f t="shared" si="46"/>
        <v>0</v>
      </c>
      <c r="G432" s="3">
        <f t="shared" si="46"/>
        <v>0</v>
      </c>
      <c r="H432" s="3">
        <f t="shared" si="46"/>
        <v>0</v>
      </c>
      <c r="I432" s="3">
        <f t="shared" si="46"/>
        <v>0</v>
      </c>
      <c r="J432" s="3">
        <f t="shared" si="46"/>
        <v>0</v>
      </c>
      <c r="K432" s="3">
        <f t="shared" si="46"/>
        <v>0</v>
      </c>
      <c r="L432" s="3">
        <f t="shared" si="46"/>
        <v>0</v>
      </c>
      <c r="M432" s="3">
        <f t="shared" si="46"/>
        <v>0</v>
      </c>
      <c r="N432" s="7">
        <f>SUM(E432:M432)</f>
        <v>0</v>
      </c>
    </row>
    <row r="433" spans="1:14" ht="14.25">
      <c r="A433" s="27"/>
      <c r="B433" s="34"/>
      <c r="C433" s="32"/>
      <c r="D433" s="30"/>
      <c r="E433" s="13"/>
      <c r="F433" s="13"/>
      <c r="G433" s="13"/>
      <c r="H433" s="27"/>
      <c r="I433" s="27"/>
      <c r="J433" s="27"/>
      <c r="K433" s="27"/>
      <c r="L433" s="27"/>
      <c r="M433" s="27"/>
      <c r="N433" s="27"/>
    </row>
    <row r="434" spans="1:14" ht="14.25">
      <c r="A434" s="27"/>
      <c r="B434" s="34"/>
      <c r="C434" s="32"/>
      <c r="D434" s="30"/>
      <c r="E434" s="13"/>
      <c r="F434" s="13"/>
      <c r="G434" s="13"/>
      <c r="H434" s="27"/>
      <c r="I434" s="27"/>
      <c r="J434" s="27"/>
      <c r="K434" s="27"/>
      <c r="L434" s="27"/>
      <c r="M434" s="27"/>
      <c r="N434" s="27"/>
    </row>
    <row r="435" spans="1:14" ht="14.25">
      <c r="A435" s="27"/>
      <c r="B435" s="31" t="s">
        <v>62</v>
      </c>
      <c r="C435" s="32"/>
      <c r="D435" s="30"/>
      <c r="E435" s="35">
        <f>E3+E9+E15+E246+E257+E318+E334+E339+E344+E349+E354+E361+E366+E394+E404+E422+E429</f>
        <v>734430</v>
      </c>
      <c r="F435" s="35">
        <f>F3+F9+F15+F246+F257+F318+F334+F339+F344+F349+F354+F361+F366+F394+F404+F422+F429</f>
        <v>2101998</v>
      </c>
      <c r="G435" s="35">
        <f>G3+G9+G15+G246+G257+G318+G334+G339+G344+G349+G354+G361+G366+G394+G404+G422+G429</f>
        <v>309202</v>
      </c>
      <c r="H435" s="35">
        <f aca="true" t="shared" si="47" ref="H435:M435">H3+H9+H15+H246+H257+H318+H334+H339+H344+H349+H354+H361+H366+H394+H404+H422+H429</f>
        <v>494764</v>
      </c>
      <c r="I435" s="35">
        <f t="shared" si="47"/>
        <v>0</v>
      </c>
      <c r="J435" s="35">
        <f t="shared" si="47"/>
        <v>0</v>
      </c>
      <c r="K435" s="35">
        <f t="shared" si="47"/>
        <v>0</v>
      </c>
      <c r="L435" s="35">
        <f t="shared" si="47"/>
        <v>0</v>
      </c>
      <c r="M435" s="35">
        <f t="shared" si="47"/>
        <v>0</v>
      </c>
      <c r="N435" s="35">
        <f>N3+N9+N15+N246+N257+N318+N339+N344+N349+N354+N361+N366+N394+N404+N422+N429</f>
        <v>3640394</v>
      </c>
    </row>
    <row r="436" spans="1:14" ht="14.25">
      <c r="A436" s="25"/>
      <c r="B436" s="34"/>
      <c r="C436" s="32"/>
      <c r="D436" s="30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1:14" ht="14.25">
      <c r="A437" s="27"/>
      <c r="B437" s="34"/>
      <c r="C437" s="32"/>
      <c r="D437" s="30"/>
      <c r="E437" s="35"/>
      <c r="F437" s="35"/>
      <c r="G437" s="35"/>
      <c r="H437" s="35"/>
      <c r="I437" s="35">
        <f>I436-I435</f>
        <v>0</v>
      </c>
      <c r="J437" s="35">
        <f>J436-J435</f>
        <v>0</v>
      </c>
      <c r="K437" s="35"/>
      <c r="L437" s="35"/>
      <c r="M437" s="35">
        <f>M436-M435</f>
        <v>0</v>
      </c>
      <c r="N437" s="35"/>
    </row>
    <row r="438" spans="1:14" ht="14.25">
      <c r="A438" s="27"/>
      <c r="B438" s="34"/>
      <c r="C438" s="32"/>
      <c r="D438" s="30"/>
      <c r="E438" s="13"/>
      <c r="F438" s="13"/>
      <c r="G438" s="13"/>
      <c r="H438" s="27"/>
      <c r="I438" s="27"/>
      <c r="J438" s="27"/>
      <c r="K438" s="27"/>
      <c r="L438" s="27"/>
      <c r="M438" s="27"/>
      <c r="N438" s="27"/>
    </row>
    <row r="439" spans="1:14" ht="14.25">
      <c r="A439" s="27"/>
      <c r="B439" s="34"/>
      <c r="C439" s="32"/>
      <c r="D439" s="30"/>
      <c r="E439" s="13"/>
      <c r="F439" s="13"/>
      <c r="G439" s="13"/>
      <c r="H439" s="27"/>
      <c r="I439" s="27"/>
      <c r="J439" s="27"/>
      <c r="K439" s="27"/>
      <c r="L439" s="27"/>
      <c r="M439" s="27"/>
      <c r="N439" s="27"/>
    </row>
    <row r="440" spans="1:14" ht="14.25">
      <c r="A440" s="27"/>
      <c r="B440" s="31" t="s">
        <v>63</v>
      </c>
      <c r="C440" s="32"/>
      <c r="D440" s="30"/>
      <c r="E440" s="13"/>
      <c r="F440" s="13"/>
      <c r="G440" s="13"/>
      <c r="H440" s="27"/>
      <c r="I440" s="27"/>
      <c r="J440" s="27"/>
      <c r="K440" s="27"/>
      <c r="L440" s="27"/>
      <c r="M440" s="27"/>
      <c r="N440" s="27"/>
    </row>
  </sheetData>
  <mergeCells count="1">
    <mergeCell ref="J1:L1"/>
  </mergeCells>
  <printOptions/>
  <pageMargins left="0" right="0" top="0.3937007874015748" bottom="0.1968503937007874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2018-01-24T10:28:23Z</dcterms:created>
  <dcterms:modified xsi:type="dcterms:W3CDTF">2018-01-24T10:48:18Z</dcterms:modified>
  <cp:category/>
  <cp:version/>
  <cp:contentType/>
  <cp:contentStatus/>
</cp:coreProperties>
</file>