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55" windowHeight="8700" tabRatio="597" activeTab="1"/>
  </bookViews>
  <sheets>
    <sheet name="Жуків" sheetId="1" r:id="rId1"/>
    <sheet name="Миньківці" sheetId="2" r:id="rId2"/>
  </sheets>
  <definedNames/>
  <calcPr fullCalcOnLoad="1"/>
</workbook>
</file>

<file path=xl/sharedStrings.xml><?xml version="1.0" encoding="utf-8"?>
<sst xmlns="http://schemas.openxmlformats.org/spreadsheetml/2006/main" count="641" uniqueCount="391">
  <si>
    <t>Класні журнали</t>
  </si>
  <si>
    <t>од вим</t>
  </si>
  <si>
    <t>шт.</t>
  </si>
  <si>
    <t>к-сть</t>
  </si>
  <si>
    <t>грн.</t>
  </si>
  <si>
    <t>Книги, меню</t>
  </si>
  <si>
    <t>Атестити, свідоцтва</t>
  </si>
  <si>
    <t>Підписка</t>
  </si>
  <si>
    <t>Канцтовари</t>
  </si>
  <si>
    <t>Запчастини</t>
  </si>
  <si>
    <t>Посуд</t>
  </si>
  <si>
    <t>Миючі дезинфікуючі засоби</t>
  </si>
  <si>
    <t>Госптовари</t>
  </si>
  <si>
    <t>Матеріали для ремонту</t>
  </si>
  <si>
    <t>Меблі</t>
  </si>
  <si>
    <t>Іграшки</t>
  </si>
  <si>
    <t>Спортінвентар</t>
  </si>
  <si>
    <t>Електротовари</t>
  </si>
  <si>
    <t>Модем, кабель, антена</t>
  </si>
  <si>
    <t>Паливно-мастильні матеріали</t>
  </si>
  <si>
    <t>літр</t>
  </si>
  <si>
    <t>Вогнегасники</t>
  </si>
  <si>
    <t>Медикаменти</t>
  </si>
  <si>
    <t>шини</t>
  </si>
  <si>
    <t>файли</t>
  </si>
  <si>
    <t>папір</t>
  </si>
  <si>
    <t>крейда</t>
  </si>
  <si>
    <t>кг.</t>
  </si>
  <si>
    <t>чашки</t>
  </si>
  <si>
    <t>миски</t>
  </si>
  <si>
    <t>ложки, вилки</t>
  </si>
  <si>
    <t>дошка роздаточна</t>
  </si>
  <si>
    <t>сушка для посуду</t>
  </si>
  <si>
    <t>підноси</t>
  </si>
  <si>
    <t>ножі</t>
  </si>
  <si>
    <t>сковорода</t>
  </si>
  <si>
    <t>мило господарське</t>
  </si>
  <si>
    <t>мило туалетне</t>
  </si>
  <si>
    <t>мило рідке</t>
  </si>
  <si>
    <t>пральний порошок</t>
  </si>
  <si>
    <t>миюче</t>
  </si>
  <si>
    <t>чистяще</t>
  </si>
  <si>
    <t>білизна</t>
  </si>
  <si>
    <t>дезинфікуюче</t>
  </si>
  <si>
    <t>замки різні</t>
  </si>
  <si>
    <t>віники</t>
  </si>
  <si>
    <t>вапно хлорне</t>
  </si>
  <si>
    <t>електроди</t>
  </si>
  <si>
    <t>лампи люмінісцентні</t>
  </si>
  <si>
    <t>енергозберігаючі лампи</t>
  </si>
  <si>
    <t>вага</t>
  </si>
  <si>
    <t>м кв</t>
  </si>
  <si>
    <t>електролампочки</t>
  </si>
  <si>
    <t>фарба, розчинник</t>
  </si>
  <si>
    <t>фарба емульсія</t>
  </si>
  <si>
    <t>цемент</t>
  </si>
  <si>
    <t>шпаклівка</t>
  </si>
  <si>
    <t>грунтовка</t>
  </si>
  <si>
    <t>сітка армувальна</t>
  </si>
  <si>
    <t>цвяхи, саморізи</t>
  </si>
  <si>
    <t>плитка облицювальна</t>
  </si>
  <si>
    <t>труби, згони</t>
  </si>
  <si>
    <t>лист</t>
  </si>
  <si>
    <t>м куб</t>
  </si>
  <si>
    <t>м</t>
  </si>
  <si>
    <t xml:space="preserve">вапно   </t>
  </si>
  <si>
    <t>гіпсокартон</t>
  </si>
  <si>
    <t>рулон</t>
  </si>
  <si>
    <t>вікна металопластикові</t>
  </si>
  <si>
    <t>подушки</t>
  </si>
  <si>
    <t>одіяла</t>
  </si>
  <si>
    <t>халати</t>
  </si>
  <si>
    <t>доріжка</t>
  </si>
  <si>
    <t>комплект постільний</t>
  </si>
  <si>
    <t>матраци</t>
  </si>
  <si>
    <t>рушник</t>
  </si>
  <si>
    <t>покривала</t>
  </si>
  <si>
    <t>м'ячі</t>
  </si>
  <si>
    <t>скакалки</t>
  </si>
  <si>
    <t>мати</t>
  </si>
  <si>
    <t>стіл тенісний</t>
  </si>
  <si>
    <t>провід електричний</t>
  </si>
  <si>
    <t>електрорушник</t>
  </si>
  <si>
    <t>КЕКВ 1133</t>
  </si>
  <si>
    <t>діто-дні</t>
  </si>
  <si>
    <t>грн</t>
  </si>
  <si>
    <t>діти</t>
  </si>
  <si>
    <t>малозабезпечені</t>
  </si>
  <si>
    <t>категорія</t>
  </si>
  <si>
    <t>діти-сироти</t>
  </si>
  <si>
    <t>Підвіз учнів</t>
  </si>
  <si>
    <t>Підвіз вчителів</t>
  </si>
  <si>
    <t>Страхування автобуса</t>
  </si>
  <si>
    <t>Оплата телефонного зв'язку</t>
  </si>
  <si>
    <t>абонплата</t>
  </si>
  <si>
    <t>оплата Інтернет</t>
  </si>
  <si>
    <t>міжміські розмови</t>
  </si>
  <si>
    <t>Пеерзарядка вогнегасників</t>
  </si>
  <si>
    <t>Обслуговування газової котельні</t>
  </si>
  <si>
    <t>Страхування дітей-сиріт</t>
  </si>
  <si>
    <t>Вогнезахисна обробка</t>
  </si>
  <si>
    <t>Ремонт грозовідводів</t>
  </si>
  <si>
    <t>Обстеження димоходів, вентиляцій</t>
  </si>
  <si>
    <t>Заземлення</t>
  </si>
  <si>
    <t>Курси на 1 місяць</t>
  </si>
  <si>
    <t>Курси на 2 тижні</t>
  </si>
  <si>
    <t>ціна</t>
  </si>
  <si>
    <t>Оплата електроенергії</t>
  </si>
  <si>
    <t>кВтгод</t>
  </si>
  <si>
    <t>Вуггілля</t>
  </si>
  <si>
    <t>Дрова</t>
  </si>
  <si>
    <t>Доставка дров</t>
  </si>
  <si>
    <t>Виплати дітям-сиротам</t>
  </si>
  <si>
    <t>Економіст</t>
  </si>
  <si>
    <t>зміни</t>
  </si>
  <si>
    <t>Всього</t>
  </si>
  <si>
    <t>відра прості</t>
  </si>
  <si>
    <t>клей для плитки</t>
  </si>
  <si>
    <t>крани до умивальників</t>
  </si>
  <si>
    <t>металопрофіль</t>
  </si>
  <si>
    <t>розетеки, вимикачі</t>
  </si>
  <si>
    <t>світильники</t>
  </si>
  <si>
    <t>Печатка</t>
  </si>
  <si>
    <t>Виготовлення атестатів та свідоцтв</t>
  </si>
  <si>
    <t>Перевірка вимірювальних приладів</t>
  </si>
  <si>
    <t>Вивіз нечистот</t>
  </si>
  <si>
    <t>лінолеум</t>
  </si>
  <si>
    <t>двері дерев'яні</t>
  </si>
  <si>
    <t>зошит</t>
  </si>
  <si>
    <t>ватман</t>
  </si>
  <si>
    <t>папки скорозшивачі</t>
  </si>
  <si>
    <t>ресори</t>
  </si>
  <si>
    <t>чайник</t>
  </si>
  <si>
    <t>друшлак</t>
  </si>
  <si>
    <t>пила циркулярна</t>
  </si>
  <si>
    <t xml:space="preserve">банок </t>
  </si>
  <si>
    <t>доски, штахети</t>
  </si>
  <si>
    <t>щебінь</t>
  </si>
  <si>
    <t>електродрель</t>
  </si>
  <si>
    <t>електром'ясорубка</t>
  </si>
  <si>
    <t>диферинційні вимикачі</t>
  </si>
  <si>
    <t>Встановлення пожежної сигналізації</t>
  </si>
  <si>
    <t>Виміри опору ізоляції</t>
  </si>
  <si>
    <t>Заправка картриджів</t>
  </si>
  <si>
    <t>Свідоцтво на право власності на землю</t>
  </si>
  <si>
    <t>Дератизація</t>
  </si>
  <si>
    <t>КЕКВ 2120 Нарахування на заробітну плату</t>
  </si>
  <si>
    <t>КЕКВ 2111 Заробітна плата</t>
  </si>
  <si>
    <t>КЕКВ 2210</t>
  </si>
  <si>
    <t>КЕКВ 2240</t>
  </si>
  <si>
    <t>Курси на 3 тижні</t>
  </si>
  <si>
    <t>Курси індивідуальні</t>
  </si>
  <si>
    <t>КЕКВ 2272</t>
  </si>
  <si>
    <t>КЕКВ 2273</t>
  </si>
  <si>
    <t>КЕКВ 2274</t>
  </si>
  <si>
    <t>КЕКВ 2275</t>
  </si>
  <si>
    <t>КЕКВ 3142 Реконструкція</t>
  </si>
  <si>
    <t>КЕКВ 3132 Капітальний ремонт</t>
  </si>
  <si>
    <t>КЕКВ 3122 Будівництво</t>
  </si>
  <si>
    <t>КЕКВ 3110 Придбання</t>
  </si>
  <si>
    <t>30 км зона</t>
  </si>
  <si>
    <t>папка сегрегатор</t>
  </si>
  <si>
    <t>картридж</t>
  </si>
  <si>
    <t>книги канцелярські</t>
  </si>
  <si>
    <t>флешка</t>
  </si>
  <si>
    <t>мишка комп</t>
  </si>
  <si>
    <t>краска штемпельна, чорнило</t>
  </si>
  <si>
    <t>стартер із запчастинами</t>
  </si>
  <si>
    <t>дезактин</t>
  </si>
  <si>
    <t>рубильник автомат</t>
  </si>
  <si>
    <t>доводчик до дверей</t>
  </si>
  <si>
    <t>круг наждачний</t>
  </si>
  <si>
    <t>відро</t>
  </si>
  <si>
    <t>двері металеві</t>
  </si>
  <si>
    <t>стовпчик металевий</t>
  </si>
  <si>
    <t>унітаз</t>
  </si>
  <si>
    <t>умивальник</t>
  </si>
  <si>
    <t>сітка для огорожі</t>
  </si>
  <si>
    <t>пінопласт</t>
  </si>
  <si>
    <t>підвіконники до вікон металопластикових</t>
  </si>
  <si>
    <t>рубероїд</t>
  </si>
  <si>
    <t>гирі</t>
  </si>
  <si>
    <t>сітка волейбольна, футбольна</t>
  </si>
  <si>
    <t>праска</t>
  </si>
  <si>
    <t>підключення до мережі Інтернет</t>
  </si>
  <si>
    <t>Атестація робочих місць</t>
  </si>
  <si>
    <t>Програмний комплекс "Курс"</t>
  </si>
  <si>
    <t>Курси на 2 тижні  ДНЗ</t>
  </si>
  <si>
    <t>Курси 1 тиждень в Хмельницькому</t>
  </si>
  <si>
    <t>Оплата електроопалення</t>
  </si>
  <si>
    <t>КЕКВ 2250</t>
  </si>
  <si>
    <t>колісники</t>
  </si>
  <si>
    <t>ремені</t>
  </si>
  <si>
    <t>витяжка електрична</t>
  </si>
  <si>
    <t>Реєстрація автобуса</t>
  </si>
  <si>
    <t>КЕКВ 2271</t>
  </si>
  <si>
    <t>електрокомфорки</t>
  </si>
  <si>
    <t>КЕКВ 2730</t>
  </si>
  <si>
    <t>Ремонт комп'ютера</t>
  </si>
  <si>
    <t>реєстрація статуту</t>
  </si>
  <si>
    <t>ДНЗ</t>
  </si>
  <si>
    <t>місцевий бюджет</t>
  </si>
  <si>
    <t>субв с/рад</t>
  </si>
  <si>
    <t>фільтри паливні</t>
  </si>
  <si>
    <t>генератор</t>
  </si>
  <si>
    <t xml:space="preserve">книги   </t>
  </si>
  <si>
    <t>відро емальоване</t>
  </si>
  <si>
    <t>інвентар у майстерні</t>
  </si>
  <si>
    <t>тени до ел плит, ел котла</t>
  </si>
  <si>
    <t>матеріали для газових котелень</t>
  </si>
  <si>
    <t xml:space="preserve">тачка   </t>
  </si>
  <si>
    <t>лопати, граблі</t>
  </si>
  <si>
    <t>багети, плінтуси</t>
  </si>
  <si>
    <t>скловата</t>
  </si>
  <si>
    <t>профіль (рейки)</t>
  </si>
  <si>
    <t>риглі металеві</t>
  </si>
  <si>
    <t>секції з бетону</t>
  </si>
  <si>
    <t>бітум</t>
  </si>
  <si>
    <t>Таблиці по цивільній обороні</t>
  </si>
  <si>
    <t>М'який інвентар     (немає нічого)</t>
  </si>
  <si>
    <t>мішки спальні</t>
  </si>
  <si>
    <t>палатки</t>
  </si>
  <si>
    <t>електроконвектор</t>
  </si>
  <si>
    <t>полосмок</t>
  </si>
  <si>
    <t>Масло моторне</t>
  </si>
  <si>
    <t>Технічнеобслуговування автобусів</t>
  </si>
  <si>
    <t>Техогляд автобусів</t>
  </si>
  <si>
    <t>Передрейсовий огляд</t>
  </si>
  <si>
    <t>Обслуговування пожежної сигналізації</t>
  </si>
  <si>
    <t>Ремонт електрообладнання та електропроводки</t>
  </si>
  <si>
    <t>Порізка лісоматеріалів</t>
  </si>
  <si>
    <t>ПОТОЧНІ РЕМОНТИ</t>
  </si>
  <si>
    <t>Змагання, олімпіади учнів</t>
  </si>
  <si>
    <t>гКал</t>
  </si>
  <si>
    <t>навчання по цивільній обороні</t>
  </si>
  <si>
    <t>ЗОШ</t>
  </si>
  <si>
    <t>щітки</t>
  </si>
  <si>
    <t>мікрофон</t>
  </si>
  <si>
    <t>Виготовлення інвентарної справи</t>
  </si>
  <si>
    <t>кабель акустичний</t>
  </si>
  <si>
    <t>сітка мікрофонна</t>
  </si>
  <si>
    <t>лічильник для води</t>
  </si>
  <si>
    <t>гранітний відсів</t>
  </si>
  <si>
    <t>мийка                   (бак до станції )</t>
  </si>
  <si>
    <t>електролічильник</t>
  </si>
  <si>
    <t>КЕКВ 2800 Інші поточні видатки</t>
  </si>
  <si>
    <t xml:space="preserve">Проїзд на роботу </t>
  </si>
  <si>
    <t>дотація</t>
  </si>
  <si>
    <t>освітня субвенція</t>
  </si>
  <si>
    <t>учні 1-4 класи</t>
  </si>
  <si>
    <t>учні АТО</t>
  </si>
  <si>
    <t>діти АТО ДНЗ</t>
  </si>
  <si>
    <t>діти з багатод сімей ДНЗ</t>
  </si>
  <si>
    <t>діти не пільгові категорії ДНЗ</t>
  </si>
  <si>
    <t>діти малозаб і сироди ДНЗ</t>
  </si>
  <si>
    <t>бензокоса</t>
  </si>
  <si>
    <t>Миньковецького НВК</t>
  </si>
  <si>
    <t>Зарплата пед працівників</t>
  </si>
  <si>
    <t>Зарплата тех працівників</t>
  </si>
  <si>
    <t>Зарплата ДНЗ</t>
  </si>
  <si>
    <t>Нарахування на зарплату пед працівників</t>
  </si>
  <si>
    <t>Нарахування на зарплату тех працівників</t>
  </si>
  <si>
    <t>Нарахування на зарплату ДНЗ</t>
  </si>
  <si>
    <t>цепи</t>
  </si>
  <si>
    <t>Семінари</t>
  </si>
  <si>
    <t>Оплата теплопостачання Цвітоське НВО</t>
  </si>
  <si>
    <t>Оплата теплопостачання Улашанівський НВК</t>
  </si>
  <si>
    <t>Оплата водопостачання Лисиченський НВК</t>
  </si>
  <si>
    <t>Оплата природного газу ЗОШ</t>
  </si>
  <si>
    <t>Оплата природного газу ДНЗ</t>
  </si>
  <si>
    <t>КЕКВ 2282 Окремі заходи по реалізації державних програм</t>
  </si>
  <si>
    <t>залиш освіт субв</t>
  </si>
  <si>
    <t>насос дренажний</t>
  </si>
  <si>
    <t>лабораторне обладнання для кабінету біології</t>
  </si>
  <si>
    <t>армстронг</t>
  </si>
  <si>
    <t>парти та стільці</t>
  </si>
  <si>
    <t xml:space="preserve">станки </t>
  </si>
  <si>
    <t>форма спортивна</t>
  </si>
  <si>
    <t>НА ІНКЛЮЗІЮ</t>
  </si>
  <si>
    <t>стула, лави, пуфи</t>
  </si>
  <si>
    <t>НУШ   комп'ютерне обладнання</t>
  </si>
  <si>
    <t>НУШ   дидактичний матеріал</t>
  </si>
  <si>
    <t>НУШ   меблі</t>
  </si>
  <si>
    <t>Курси НУШ</t>
  </si>
  <si>
    <t>жалюзі</t>
  </si>
  <si>
    <t>каструлі, миски металеві</t>
  </si>
  <si>
    <t>інвентар інший</t>
  </si>
  <si>
    <t>кріплення до телевізора</t>
  </si>
  <si>
    <t>дидактичний матеріал НУШ</t>
  </si>
  <si>
    <t xml:space="preserve">Оргтехніка, комп'ютери, мультимедійнеобладнання </t>
  </si>
  <si>
    <t>ПКД будівництво спортзалу</t>
  </si>
  <si>
    <t>Нарахування на додаткову осв субвенцію</t>
  </si>
  <si>
    <t>Зарплата тех місц бюджет</t>
  </si>
  <si>
    <t>Нарахув зарплата тех місц бюджет</t>
  </si>
  <si>
    <t>ламінат</t>
  </si>
  <si>
    <t>піна монтажна</t>
  </si>
  <si>
    <t>Технічне обслуговування газових котелень</t>
  </si>
  <si>
    <t>Комплект дидактичного матеріалу</t>
  </si>
  <si>
    <t>стелаж, сушка для посуду</t>
  </si>
  <si>
    <t>конфорки до електроплит</t>
  </si>
  <si>
    <t>Додатково осв субвенція грудень</t>
  </si>
  <si>
    <t>плита ОСБ</t>
  </si>
  <si>
    <t>комп'ютери</t>
  </si>
  <si>
    <t xml:space="preserve">Поточний ремонт </t>
  </si>
  <si>
    <t>Інклюзія</t>
  </si>
  <si>
    <t>Нарахування на інклюзію</t>
  </si>
  <si>
    <t>випрамляч напруги</t>
  </si>
  <si>
    <t>Зміни до проектів газопостачання</t>
  </si>
  <si>
    <t>ПКД будівництво спортивного майданчика з штучним покриттям Улашанівський НВК</t>
  </si>
  <si>
    <t>ПКД КР приміщень харчоблоку Улашанівського НВК</t>
  </si>
  <si>
    <t>ПКД КР Іванівського НВК (заміна конструкцій сходів)</t>
  </si>
  <si>
    <t>Експертиза ПКД КР Перемишельського НВК (заміна даху та покрівлі)</t>
  </si>
  <si>
    <t>ПКД реконструкція теплових мереж від котельні на твердому паливі Перемишельського НВК</t>
  </si>
  <si>
    <t>Поточний ремонт їдальні дитячого садочка Жуківського НВК</t>
  </si>
  <si>
    <t>вішалка</t>
  </si>
  <si>
    <t>шафа вчительська</t>
  </si>
  <si>
    <t>стелаж книжковий</t>
  </si>
  <si>
    <t>пєчка в салон</t>
  </si>
  <si>
    <t>КР Жуківського НВК "ДНЗ-СЗШ І-ІІІ ст" в с. Жуків Слав р-ну Хм обл. (утеплення зовнішніх стін)</t>
  </si>
  <si>
    <t>КР Хоровецького НВК "ДНЗ-ЗШ І-ІІІ ст" Славутської р/ради на вул. Перемоги, 14 в с. Хоровець Слав р-ну Хм обл. (заміна покрівлі та частини даху)</t>
  </si>
  <si>
    <t>впровадження локальної мережі Інтернет</t>
  </si>
  <si>
    <t>На інклюзію ЗОШ</t>
  </si>
  <si>
    <t>на інклюзію ДНЗ</t>
  </si>
  <si>
    <t>КР Миньковецького НВК (утеплення фасадів) ЗОШ     з 2018 року</t>
  </si>
  <si>
    <t>КР Жуківського НВК (заміна покрівлі будівлі школи)   з 2018 року</t>
  </si>
  <si>
    <t>НУШ меблі</t>
  </si>
  <si>
    <t>НУШ дидактичний матеріал</t>
  </si>
  <si>
    <t>НУШ мультимедійне обладнання</t>
  </si>
  <si>
    <t>ПКД КР їдальні С.Кривинського НВК (заміна покрівлі та утеплення зовнішніх стін)</t>
  </si>
  <si>
    <t xml:space="preserve">Доставка матеріалів для ремонту </t>
  </si>
  <si>
    <t>гірка</t>
  </si>
  <si>
    <t>експертиза ПКД КР приміщень їдальні та внутрішніх інженерних мереж  Перемишельського НВК</t>
  </si>
  <si>
    <t>експертиза ПКД будівництво спортивного майданчика з штучним покриттям Улашанівський НВК</t>
  </si>
  <si>
    <t xml:space="preserve">ПКД та експертиза ПКД Нове буд-во спортзалу з улаштув протирадіаційного укриття. Копригування </t>
  </si>
  <si>
    <t>автомати</t>
  </si>
  <si>
    <t>Жуківського НВК</t>
  </si>
  <si>
    <t>столи роздаткові</t>
  </si>
  <si>
    <t>Оплата реактивної енергії</t>
  </si>
  <si>
    <t>Сезонне обслуговування газових котелень</t>
  </si>
  <si>
    <t>Підключення газових котеленьт</t>
  </si>
  <si>
    <t>Облаштування котельні зас дистанційної перед даних</t>
  </si>
  <si>
    <t>кабель з пристроєм гальмівної розв'язки</t>
  </si>
  <si>
    <t>ліжка дитячі</t>
  </si>
  <si>
    <t>болгарка</t>
  </si>
  <si>
    <t>роутер</t>
  </si>
  <si>
    <t>Поточний ремонт другого поверху Цвітоського НВО</t>
  </si>
  <si>
    <t>Поточний ремонт стічних труб Цвітоського НВО</t>
  </si>
  <si>
    <t>Поточний ремонт</t>
  </si>
  <si>
    <t>Медогляд працівників</t>
  </si>
  <si>
    <t>насос глибинний</t>
  </si>
  <si>
    <t>модуль  зв'язку MC-IMOD-VEGA-1</t>
  </si>
  <si>
    <t>коректор об'єму газу Вега-2,01-40-НЧ-00</t>
  </si>
  <si>
    <t>вузол облвку газу з лічильником Istel</t>
  </si>
  <si>
    <t>телевізори</t>
  </si>
  <si>
    <t>модем (до газового лічильника)</t>
  </si>
  <si>
    <t>лічильник газовий</t>
  </si>
  <si>
    <t>лічильник газу</t>
  </si>
  <si>
    <t>Поточний ремонт локальних електричних мереж Улашанівського НВК</t>
  </si>
  <si>
    <t>Поточний ремонт підлоги класу Губелецького  НВК</t>
  </si>
  <si>
    <t>КР Губелецького НВК «ДНЗ–школа І-ІІ ст Слав р/ради на вул. Центральній, 1 в с. Губельці Слав р-ну Хмельн обл (утеплення зовнішніх стін)</t>
  </si>
  <si>
    <t>ПКД «КР будівель НВК І-ІІ ступенів в с. Іванівка Слав р-ну Хмельн обл</t>
  </si>
  <si>
    <t>гідрокомпенсатор</t>
  </si>
  <si>
    <t>стеля підвісна</t>
  </si>
  <si>
    <t>Поточний ремонт локальних електричних мереж спортзали перемишельського НВК</t>
  </si>
  <si>
    <t>Проведення лабораторних досліджень</t>
  </si>
  <si>
    <t>фари</t>
  </si>
  <si>
    <t>хрестовина</t>
  </si>
  <si>
    <t>наматрасник</t>
  </si>
  <si>
    <t>Інтернет  СУБВЕНЦІЯ</t>
  </si>
  <si>
    <t>рульові наконечники поперечної тяги</t>
  </si>
  <si>
    <t>шланг для опалення салону</t>
  </si>
  <si>
    <t>насос для автономіки</t>
  </si>
  <si>
    <t>салінблоки до ресор</t>
  </si>
  <si>
    <t>втулки до амортизаиторів</t>
  </si>
  <si>
    <t>патрубки водяні до радіатора</t>
  </si>
  <si>
    <t>вимикачі до щитка приборів</t>
  </si>
  <si>
    <t>літол, тосол</t>
  </si>
  <si>
    <t>паливна з форсунками</t>
  </si>
  <si>
    <t>датчик імпульсу</t>
  </si>
  <si>
    <t>мінвата</t>
  </si>
  <si>
    <t>щітки, валіки</t>
  </si>
  <si>
    <t>арматура до унітазів</t>
  </si>
  <si>
    <t>фанера в майстерню</t>
  </si>
  <si>
    <t>каремати</t>
  </si>
  <si>
    <t>гвинтівка пневматична</t>
  </si>
  <si>
    <t>мікшерний пульт</t>
  </si>
  <si>
    <t>токарний верстат (станок) по дереву</t>
  </si>
  <si>
    <t>Тонометр</t>
  </si>
  <si>
    <t>Біологічні та хімічні дослідження води</t>
  </si>
  <si>
    <t>навчання відповідза газ господ</t>
  </si>
  <si>
    <t>Розрахунок по КЕКВ на 2020 рік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</si>
</sst>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3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u val="single"/>
      <sz val="13"/>
      <name val="Arial Cyr"/>
      <family val="0"/>
    </font>
    <font>
      <sz val="12"/>
      <name val="Arial Cyr"/>
      <family val="0"/>
    </font>
    <font>
      <b/>
      <i/>
      <sz val="8"/>
      <name val="Arial Cyr"/>
      <family val="0"/>
    </font>
    <font>
      <u val="single"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  <xf numFmtId="0" fontId="0" fillId="5" borderId="0" xfId="0" applyFill="1" applyAlignment="1">
      <alignment/>
    </xf>
    <xf numFmtId="0" fontId="11" fillId="5" borderId="0" xfId="0" applyFont="1" applyFill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11" fillId="5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0" fillId="5" borderId="0" xfId="0" applyNumberFormat="1" applyFill="1" applyAlignment="1">
      <alignment/>
    </xf>
    <xf numFmtId="0" fontId="5" fillId="22" borderId="0" xfId="0" applyFont="1" applyFill="1" applyAlignment="1">
      <alignment/>
    </xf>
    <xf numFmtId="1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22" borderId="0" xfId="0" applyFill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6" fillId="22" borderId="0" xfId="0" applyFont="1" applyFill="1" applyAlignment="1">
      <alignment/>
    </xf>
    <xf numFmtId="0" fontId="7" fillId="22" borderId="0" xfId="0" applyFont="1" applyFill="1" applyAlignment="1">
      <alignment/>
    </xf>
    <xf numFmtId="0" fontId="4" fillId="22" borderId="0" xfId="0" applyFont="1" applyFill="1" applyAlignment="1">
      <alignment/>
    </xf>
    <xf numFmtId="0" fontId="4" fillId="22" borderId="0" xfId="0" applyFont="1" applyFill="1" applyAlignment="1">
      <alignment/>
    </xf>
    <xf numFmtId="0" fontId="5" fillId="22" borderId="0" xfId="0" applyFont="1" applyFill="1" applyAlignment="1">
      <alignment horizontal="left"/>
    </xf>
    <xf numFmtId="2" fontId="5" fillId="22" borderId="0" xfId="0" applyNumberFormat="1" applyFont="1" applyFill="1" applyAlignment="1">
      <alignment/>
    </xf>
    <xf numFmtId="0" fontId="5" fillId="22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3" fillId="5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0" fontId="5" fillId="22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22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6" fillId="0" borderId="0" xfId="0" applyNumberFormat="1" applyFont="1" applyFill="1" applyAlignment="1">
      <alignment wrapText="1"/>
    </xf>
    <xf numFmtId="2" fontId="0" fillId="22" borderId="0" xfId="0" applyNumberFormat="1" applyFill="1" applyAlignment="1">
      <alignment/>
    </xf>
    <xf numFmtId="0" fontId="6" fillId="24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3" fillId="5" borderId="0" xfId="0" applyFont="1" applyFill="1" applyAlignment="1">
      <alignment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5" fillId="0" borderId="0" xfId="0" applyNumberFormat="1" applyFont="1" applyAlignment="1">
      <alignment/>
    </xf>
    <xf numFmtId="0" fontId="33" fillId="0" borderId="0" xfId="0" applyFont="1" applyFill="1" applyAlignment="1">
      <alignment wrapText="1"/>
    </xf>
    <xf numFmtId="0" fontId="33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24" borderId="0" xfId="0" applyFill="1" applyAlignment="1">
      <alignment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N460"/>
  <sheetViews>
    <sheetView zoomScalePageLayoutView="0" workbookViewId="0" topLeftCell="A1">
      <pane xSplit="5" ySplit="19" topLeftCell="F20" activePane="bottomRight" state="frozen"/>
      <selection pane="topLeft" activeCell="A1" sqref="A1"/>
      <selection pane="topRight" activeCell="F1" sqref="F1"/>
      <selection pane="bottomLeft" activeCell="A8" sqref="A8"/>
      <selection pane="bottomRight" activeCell="O1" sqref="O1:BL16384"/>
    </sheetView>
  </sheetViews>
  <sheetFormatPr defaultColWidth="9.00390625" defaultRowHeight="12.75"/>
  <cols>
    <col min="1" max="1" width="3.875" style="0" bestFit="1" customWidth="1"/>
    <col min="2" max="2" width="38.875" style="39" customWidth="1"/>
    <col min="3" max="3" width="7.00390625" style="0" bestFit="1" customWidth="1"/>
    <col min="4" max="4" width="8.375" style="0" bestFit="1" customWidth="1"/>
    <col min="5" max="5" width="9.75390625" style="0" bestFit="1" customWidth="1"/>
    <col min="6" max="6" width="10.625" style="0" customWidth="1"/>
    <col min="7" max="8" width="9.875" style="0" bestFit="1" customWidth="1"/>
    <col min="9" max="9" width="6.25390625" style="0" bestFit="1" customWidth="1"/>
    <col min="10" max="10" width="8.375" style="0" bestFit="1" customWidth="1"/>
    <col min="11" max="11" width="8.75390625" style="0" customWidth="1"/>
    <col min="12" max="12" width="9.875" style="0" bestFit="1" customWidth="1"/>
    <col min="13" max="13" width="6.25390625" style="0" bestFit="1" customWidth="1"/>
    <col min="14" max="14" width="10.75390625" style="0" bestFit="1" customWidth="1"/>
  </cols>
  <sheetData>
    <row r="1" spans="2:12" ht="12.75">
      <c r="B1" s="39" t="s">
        <v>390</v>
      </c>
      <c r="E1" s="49"/>
      <c r="F1" s="49"/>
      <c r="G1" s="49"/>
      <c r="H1" s="49"/>
      <c r="J1" s="75"/>
      <c r="K1" s="75"/>
      <c r="L1" s="75"/>
    </row>
    <row r="2" spans="2:13" s="12" customFormat="1" ht="18">
      <c r="B2" s="64" t="s">
        <v>335</v>
      </c>
      <c r="E2" s="40"/>
      <c r="F2" s="40"/>
      <c r="G2" s="40"/>
      <c r="H2" s="40"/>
      <c r="I2" s="40"/>
      <c r="J2" s="40"/>
      <c r="K2" s="40"/>
      <c r="L2" s="40"/>
      <c r="M2" s="40"/>
    </row>
    <row r="3" spans="2:14" s="18" customFormat="1" ht="15">
      <c r="B3" s="65" t="s">
        <v>147</v>
      </c>
      <c r="N3" s="17"/>
    </row>
    <row r="4" s="29" customFormat="1" ht="11.25">
      <c r="B4" s="71" t="s">
        <v>257</v>
      </c>
    </row>
    <row r="5" s="29" customFormat="1" ht="11.25">
      <c r="B5" s="71" t="s">
        <v>304</v>
      </c>
    </row>
    <row r="6" s="29" customFormat="1" ht="11.25">
      <c r="B6" s="71" t="s">
        <v>300</v>
      </c>
    </row>
    <row r="7" s="29" customFormat="1" ht="11.25">
      <c r="B7" s="71" t="s">
        <v>258</v>
      </c>
    </row>
    <row r="8" spans="2:14" s="15" customFormat="1" ht="11.25">
      <c r="B8" s="71" t="s">
        <v>259</v>
      </c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2:14" s="15" customFormat="1" ht="11.25">
      <c r="B9" s="71" t="s">
        <v>292</v>
      </c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2:13" s="15" customFormat="1" ht="11.25">
      <c r="B10" s="71"/>
      <c r="E10" s="29"/>
      <c r="F10" s="29"/>
      <c r="G10" s="29"/>
      <c r="H10" s="29"/>
      <c r="I10" s="29"/>
      <c r="J10" s="29"/>
      <c r="K10" s="29"/>
      <c r="L10" s="29"/>
      <c r="M10" s="29"/>
    </row>
    <row r="11" spans="2:14" s="18" customFormat="1" ht="30">
      <c r="B11" s="65" t="s">
        <v>146</v>
      </c>
      <c r="N11" s="17"/>
    </row>
    <row r="12" s="29" customFormat="1" ht="11.25">
      <c r="B12" s="71" t="s">
        <v>260</v>
      </c>
    </row>
    <row r="13" s="29" customFormat="1" ht="11.25">
      <c r="B13" s="71" t="s">
        <v>305</v>
      </c>
    </row>
    <row r="14" s="29" customFormat="1" ht="11.25">
      <c r="B14" s="71" t="s">
        <v>291</v>
      </c>
    </row>
    <row r="15" s="29" customFormat="1" ht="11.25">
      <c r="B15" s="71" t="s">
        <v>261</v>
      </c>
    </row>
    <row r="16" spans="2:14" s="15" customFormat="1" ht="11.25">
      <c r="B16" s="71" t="s">
        <v>262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2:14" s="15" customFormat="1" ht="11.25">
      <c r="B17" s="72" t="s">
        <v>293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2:13" s="15" customFormat="1" ht="11.25">
      <c r="B18" s="72"/>
      <c r="E18" s="29"/>
      <c r="F18" s="29"/>
      <c r="G18" s="29"/>
      <c r="H18" s="29"/>
      <c r="I18" s="29"/>
      <c r="J18" s="29"/>
      <c r="K18" s="29"/>
      <c r="L18" s="29"/>
      <c r="M18" s="29"/>
    </row>
    <row r="19" spans="2:13" s="17" customFormat="1" ht="15">
      <c r="B19" s="55" t="s">
        <v>148</v>
      </c>
      <c r="E19" s="18"/>
      <c r="F19" s="18"/>
      <c r="G19" s="18"/>
      <c r="H19" s="18"/>
      <c r="I19" s="18"/>
      <c r="J19" s="18"/>
      <c r="K19" s="18"/>
      <c r="L19" s="18"/>
      <c r="M19" s="18"/>
    </row>
    <row r="20" spans="2:7" ht="15">
      <c r="B20" s="66"/>
      <c r="C20" s="1"/>
      <c r="D20" s="2"/>
      <c r="E20" s="2"/>
      <c r="F20" s="2"/>
      <c r="G20" s="2"/>
    </row>
    <row r="21" spans="1:7" s="9" customFormat="1" ht="14.25">
      <c r="A21" s="6">
        <v>1</v>
      </c>
      <c r="B21" s="52" t="s">
        <v>0</v>
      </c>
      <c r="C21" s="8"/>
      <c r="D21" s="7"/>
      <c r="E21" s="7"/>
      <c r="F21" s="7"/>
      <c r="G21" s="7"/>
    </row>
    <row r="22" spans="1:7" s="9" customFormat="1" ht="14.25">
      <c r="A22" s="6">
        <v>2</v>
      </c>
      <c r="B22" s="52" t="s">
        <v>5</v>
      </c>
      <c r="C22" s="8"/>
      <c r="D22" s="7"/>
      <c r="E22" s="7"/>
      <c r="F22" s="7"/>
      <c r="G22" s="7"/>
    </row>
    <row r="23" spans="1:7" s="9" customFormat="1" ht="14.25">
      <c r="A23" s="6">
        <v>3</v>
      </c>
      <c r="B23" s="52" t="s">
        <v>6</v>
      </c>
      <c r="C23" s="8"/>
      <c r="D23" s="41"/>
      <c r="E23" s="7"/>
      <c r="F23" s="7"/>
      <c r="G23" s="7"/>
    </row>
    <row r="24" spans="1:7" s="9" customFormat="1" ht="14.25">
      <c r="A24" s="6">
        <v>4</v>
      </c>
      <c r="B24" s="52" t="s">
        <v>7</v>
      </c>
      <c r="C24" s="8"/>
      <c r="D24" s="7"/>
      <c r="E24" s="7"/>
      <c r="F24" s="7"/>
      <c r="G24" s="7"/>
    </row>
    <row r="25" spans="1:13" s="9" customFormat="1" ht="14.25">
      <c r="A25" s="6">
        <v>5</v>
      </c>
      <c r="B25" s="52" t="s">
        <v>8</v>
      </c>
      <c r="C25" s="8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4" ht="14.25">
      <c r="A26" s="2"/>
      <c r="B26" s="50" t="s">
        <v>24</v>
      </c>
      <c r="C26" s="2"/>
      <c r="D26" s="7"/>
      <c r="E26" s="2"/>
      <c r="F26" s="2"/>
      <c r="G26" s="2"/>
      <c r="N26" s="2"/>
    </row>
    <row r="27" spans="1:14" ht="14.25">
      <c r="A27" s="2"/>
      <c r="B27" s="68" t="s">
        <v>128</v>
      </c>
      <c r="C27" s="2"/>
      <c r="D27" s="4"/>
      <c r="E27" s="2"/>
      <c r="F27" s="2"/>
      <c r="G27" s="2"/>
      <c r="N27" s="2"/>
    </row>
    <row r="28" spans="1:14" ht="14.25">
      <c r="A28" s="2"/>
      <c r="B28" s="68" t="s">
        <v>129</v>
      </c>
      <c r="C28" s="2"/>
      <c r="D28" s="4"/>
      <c r="E28" s="2"/>
      <c r="F28" s="2"/>
      <c r="G28" s="2"/>
      <c r="N28" s="2"/>
    </row>
    <row r="29" spans="1:14" ht="12.75">
      <c r="A29" s="2"/>
      <c r="B29" s="50" t="s">
        <v>163</v>
      </c>
      <c r="C29" s="2"/>
      <c r="D29" s="2"/>
      <c r="E29" s="2"/>
      <c r="F29" s="2"/>
      <c r="G29" s="2"/>
      <c r="N29" s="2"/>
    </row>
    <row r="30" spans="1:14" ht="12.75">
      <c r="A30" s="2"/>
      <c r="B30" s="50" t="s">
        <v>25</v>
      </c>
      <c r="C30" s="2"/>
      <c r="D30" s="59"/>
      <c r="E30" s="2"/>
      <c r="F30" s="2"/>
      <c r="G30" s="2"/>
      <c r="N30" s="2"/>
    </row>
    <row r="31" spans="1:14" ht="12.75">
      <c r="A31" s="2"/>
      <c r="B31" s="50" t="s">
        <v>130</v>
      </c>
      <c r="C31" s="2"/>
      <c r="D31" s="2"/>
      <c r="E31" s="2"/>
      <c r="F31" s="2"/>
      <c r="G31" s="2"/>
      <c r="N31" s="2"/>
    </row>
    <row r="32" spans="1:14" ht="12.75">
      <c r="A32" s="2"/>
      <c r="B32" s="50" t="s">
        <v>26</v>
      </c>
      <c r="C32" s="2"/>
      <c r="D32" s="2"/>
      <c r="E32" s="2"/>
      <c r="F32" s="2"/>
      <c r="G32" s="2"/>
      <c r="N32" s="2"/>
    </row>
    <row r="33" spans="1:14" ht="12.75">
      <c r="A33" s="2"/>
      <c r="B33" s="50" t="s">
        <v>161</v>
      </c>
      <c r="C33" s="2"/>
      <c r="D33" s="2"/>
      <c r="E33" s="2"/>
      <c r="F33" s="2"/>
      <c r="G33" s="2"/>
      <c r="N33" s="2"/>
    </row>
    <row r="34" spans="1:14" ht="12.75">
      <c r="A34" s="2"/>
      <c r="B34" s="50" t="s">
        <v>162</v>
      </c>
      <c r="C34" s="2"/>
      <c r="D34" s="2"/>
      <c r="E34" s="2"/>
      <c r="F34" s="2"/>
      <c r="G34" s="2"/>
      <c r="N34" s="2"/>
    </row>
    <row r="35" spans="1:14" ht="12.75">
      <c r="A35" s="2"/>
      <c r="B35" s="50" t="s">
        <v>205</v>
      </c>
      <c r="C35" s="2"/>
      <c r="D35" s="2"/>
      <c r="E35" s="2"/>
      <c r="F35" s="2"/>
      <c r="G35" s="2"/>
      <c r="N35" s="2"/>
    </row>
    <row r="36" spans="1:14" ht="12.75">
      <c r="A36" s="2"/>
      <c r="B36" s="50" t="s">
        <v>164</v>
      </c>
      <c r="C36" s="2"/>
      <c r="D36" s="2"/>
      <c r="E36" s="2"/>
      <c r="F36" s="2"/>
      <c r="G36" s="2"/>
      <c r="N36" s="2"/>
    </row>
    <row r="37" spans="1:14" ht="12.75">
      <c r="A37" s="2"/>
      <c r="B37" s="50" t="s">
        <v>165</v>
      </c>
      <c r="C37" s="2"/>
      <c r="D37" s="2"/>
      <c r="E37" s="2"/>
      <c r="F37" s="2"/>
      <c r="G37" s="2"/>
      <c r="N37" s="2"/>
    </row>
    <row r="38" spans="1:14" ht="12.75">
      <c r="A38" s="2"/>
      <c r="B38" s="50" t="s">
        <v>166</v>
      </c>
      <c r="C38" s="2"/>
      <c r="D38" s="2"/>
      <c r="E38" s="2"/>
      <c r="F38" s="2"/>
      <c r="G38" s="2"/>
      <c r="N38" s="2"/>
    </row>
    <row r="39" spans="1:14" ht="12.75">
      <c r="A39" s="2"/>
      <c r="B39" s="50" t="s">
        <v>237</v>
      </c>
      <c r="C39" s="2"/>
      <c r="D39" s="2"/>
      <c r="E39" s="2"/>
      <c r="F39" s="2"/>
      <c r="G39" s="2"/>
      <c r="N39" s="2"/>
    </row>
    <row r="40" spans="1:14" ht="12.75">
      <c r="A40" s="2"/>
      <c r="B40" s="50" t="s">
        <v>239</v>
      </c>
      <c r="C40" s="2"/>
      <c r="D40" s="2"/>
      <c r="E40" s="2"/>
      <c r="F40" s="2"/>
      <c r="G40" s="2"/>
      <c r="N40" s="2"/>
    </row>
    <row r="41" spans="1:14" ht="12.75">
      <c r="A41" s="2"/>
      <c r="B41" s="50" t="s">
        <v>240</v>
      </c>
      <c r="C41" s="2"/>
      <c r="D41" s="2"/>
      <c r="E41" s="2"/>
      <c r="F41" s="2"/>
      <c r="G41" s="2"/>
      <c r="N41" s="2"/>
    </row>
    <row r="42" spans="1:14" ht="12.75">
      <c r="A42" s="2"/>
      <c r="B42" s="50" t="s">
        <v>278</v>
      </c>
      <c r="C42" s="2"/>
      <c r="D42" s="2"/>
      <c r="E42" s="2"/>
      <c r="F42" s="2"/>
      <c r="G42" s="2"/>
      <c r="N42" s="2"/>
    </row>
    <row r="43" spans="1:14" ht="12.75">
      <c r="A43" s="2"/>
      <c r="B43" s="50" t="s">
        <v>288</v>
      </c>
      <c r="C43" s="2"/>
      <c r="D43" s="2"/>
      <c r="E43" s="2"/>
      <c r="F43" s="2"/>
      <c r="G43" s="2"/>
      <c r="N43" s="2"/>
    </row>
    <row r="44" spans="1:13" s="9" customFormat="1" ht="14.25">
      <c r="A44" s="6">
        <v>6</v>
      </c>
      <c r="B44" s="52" t="s">
        <v>9</v>
      </c>
      <c r="C44" s="8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2:14" ht="12.75">
      <c r="B45" s="39" t="s">
        <v>23</v>
      </c>
      <c r="C45" s="5"/>
      <c r="D45" s="38"/>
      <c r="H45" s="20"/>
      <c r="N45" s="2"/>
    </row>
    <row r="46" spans="2:14" ht="12.75">
      <c r="B46" s="39" t="s">
        <v>192</v>
      </c>
      <c r="C46" s="5"/>
      <c r="H46" s="20"/>
      <c r="N46" s="2"/>
    </row>
    <row r="47" spans="2:14" ht="12.75">
      <c r="B47" s="39" t="s">
        <v>263</v>
      </c>
      <c r="C47" s="5"/>
      <c r="H47" s="20"/>
      <c r="N47" s="2"/>
    </row>
    <row r="48" spans="2:14" ht="12.75">
      <c r="B48" s="39" t="s">
        <v>167</v>
      </c>
      <c r="C48" s="5"/>
      <c r="H48" s="20"/>
      <c r="N48" s="2"/>
    </row>
    <row r="49" spans="2:14" ht="12.75">
      <c r="B49" s="39" t="s">
        <v>369</v>
      </c>
      <c r="C49" s="5"/>
      <c r="H49" s="20"/>
      <c r="N49" s="2"/>
    </row>
    <row r="50" spans="2:14" ht="12.75">
      <c r="B50" s="39" t="s">
        <v>317</v>
      </c>
      <c r="C50" s="5"/>
      <c r="H50" s="20"/>
      <c r="N50" s="2"/>
    </row>
    <row r="51" spans="2:14" ht="12.75">
      <c r="B51" s="39" t="s">
        <v>203</v>
      </c>
      <c r="C51" s="5"/>
      <c r="H51" s="20"/>
      <c r="N51" s="2"/>
    </row>
    <row r="52" spans="2:14" ht="12.75">
      <c r="B52" s="39" t="s">
        <v>370</v>
      </c>
      <c r="C52" s="5"/>
      <c r="H52" s="20"/>
      <c r="N52" s="2"/>
    </row>
    <row r="53" spans="2:14" ht="12.75">
      <c r="B53" s="39" t="s">
        <v>361</v>
      </c>
      <c r="C53" s="5"/>
      <c r="H53" s="20"/>
      <c r="N53" s="2"/>
    </row>
    <row r="54" spans="2:14" ht="12.75">
      <c r="B54" s="39" t="s">
        <v>366</v>
      </c>
      <c r="C54" s="5"/>
      <c r="H54" s="20"/>
      <c r="N54" s="2"/>
    </row>
    <row r="55" spans="2:14" ht="12.75">
      <c r="B55" s="39" t="s">
        <v>371</v>
      </c>
      <c r="C55" s="5"/>
      <c r="H55" s="20"/>
      <c r="N55" s="2"/>
    </row>
    <row r="56" spans="2:14" ht="12.75">
      <c r="B56" s="39" t="s">
        <v>372</v>
      </c>
      <c r="C56" s="5"/>
      <c r="H56" s="20"/>
      <c r="N56" s="2"/>
    </row>
    <row r="57" spans="2:14" ht="12.75">
      <c r="B57" s="39" t="s">
        <v>131</v>
      </c>
      <c r="C57" s="5"/>
      <c r="H57" s="20"/>
      <c r="N57" s="2"/>
    </row>
    <row r="58" spans="2:14" ht="12.75">
      <c r="B58" s="39" t="s">
        <v>204</v>
      </c>
      <c r="C58" s="5"/>
      <c r="H58" s="20"/>
      <c r="N58" s="2"/>
    </row>
    <row r="59" spans="2:14" ht="12.75">
      <c r="B59" s="39" t="s">
        <v>373</v>
      </c>
      <c r="C59" s="5"/>
      <c r="H59" s="20"/>
      <c r="N59" s="2"/>
    </row>
    <row r="60" spans="2:14" ht="12.75">
      <c r="B60" s="39" t="s">
        <v>374</v>
      </c>
      <c r="C60" s="5"/>
      <c r="H60" s="20"/>
      <c r="N60" s="2"/>
    </row>
    <row r="61" spans="2:14" ht="12.75">
      <c r="B61" s="39" t="s">
        <v>375</v>
      </c>
      <c r="C61" s="5"/>
      <c r="H61" s="20"/>
      <c r="N61" s="2"/>
    </row>
    <row r="62" spans="2:14" ht="12.75">
      <c r="B62" s="39" t="s">
        <v>365</v>
      </c>
      <c r="C62" s="5"/>
      <c r="H62" s="20"/>
      <c r="N62" s="2"/>
    </row>
    <row r="63" spans="2:14" ht="12.75">
      <c r="B63" s="39" t="s">
        <v>376</v>
      </c>
      <c r="C63" s="5"/>
      <c r="H63" s="20"/>
      <c r="N63" s="2"/>
    </row>
    <row r="64" spans="2:14" ht="12.75">
      <c r="B64" s="39" t="s">
        <v>377</v>
      </c>
      <c r="C64" s="5"/>
      <c r="H64" s="20"/>
      <c r="N64" s="2"/>
    </row>
    <row r="65" spans="3:14" ht="12.75">
      <c r="C65" s="5"/>
      <c r="H65" s="20"/>
      <c r="N65" s="2"/>
    </row>
    <row r="66" spans="3:14" ht="12.75">
      <c r="C66" s="5"/>
      <c r="N66" s="2"/>
    </row>
    <row r="67" spans="1:13" s="9" customFormat="1" ht="14.25">
      <c r="A67" s="6">
        <v>7</v>
      </c>
      <c r="B67" s="52" t="s">
        <v>10</v>
      </c>
      <c r="C67" s="8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2:14" ht="12.75">
      <c r="B68" s="39" t="s">
        <v>28</v>
      </c>
      <c r="C68" s="5"/>
      <c r="K68" s="20"/>
      <c r="N68" s="2"/>
    </row>
    <row r="69" spans="2:14" ht="12.75">
      <c r="B69" s="39" t="s">
        <v>29</v>
      </c>
      <c r="C69" s="5"/>
      <c r="K69" s="20"/>
      <c r="N69" s="2"/>
    </row>
    <row r="70" spans="2:14" ht="12.75">
      <c r="B70" s="39" t="s">
        <v>30</v>
      </c>
      <c r="C70" s="5"/>
      <c r="D70" s="38"/>
      <c r="K70" s="20"/>
      <c r="N70" s="2"/>
    </row>
    <row r="71" spans="2:14" ht="12.75">
      <c r="B71" s="39" t="s">
        <v>285</v>
      </c>
      <c r="C71" s="5"/>
      <c r="N71" s="2"/>
    </row>
    <row r="72" spans="2:14" ht="12.75">
      <c r="B72" s="39" t="s">
        <v>31</v>
      </c>
      <c r="C72" s="5"/>
      <c r="D72" s="38"/>
      <c r="N72" s="2"/>
    </row>
    <row r="73" spans="2:14" ht="12.75">
      <c r="B73" s="39" t="s">
        <v>32</v>
      </c>
      <c r="C73" s="5"/>
      <c r="N73" s="2"/>
    </row>
    <row r="74" spans="2:14" ht="12.75">
      <c r="B74" s="39" t="s">
        <v>33</v>
      </c>
      <c r="C74" s="5"/>
      <c r="D74" s="38"/>
      <c r="N74" s="2"/>
    </row>
    <row r="75" spans="2:14" ht="12.75">
      <c r="B75" s="39" t="s">
        <v>34</v>
      </c>
      <c r="C75" s="5"/>
      <c r="D75" s="38"/>
      <c r="N75" s="2"/>
    </row>
    <row r="76" spans="2:14" ht="12.75">
      <c r="B76" s="39" t="s">
        <v>35</v>
      </c>
      <c r="C76" s="5"/>
      <c r="D76" s="38"/>
      <c r="N76" s="2"/>
    </row>
    <row r="77" spans="2:14" ht="12.75">
      <c r="B77" s="39" t="s">
        <v>132</v>
      </c>
      <c r="C77" s="5"/>
      <c r="D77" s="38"/>
      <c r="N77" s="2"/>
    </row>
    <row r="78" spans="2:14" ht="12.75">
      <c r="B78" s="39" t="s">
        <v>133</v>
      </c>
      <c r="C78" s="5"/>
      <c r="N78" s="2"/>
    </row>
    <row r="79" spans="2:14" ht="12.75">
      <c r="B79" s="39" t="s">
        <v>286</v>
      </c>
      <c r="C79" s="5"/>
      <c r="N79" s="2"/>
    </row>
    <row r="80" spans="2:14" ht="12.75">
      <c r="B80" s="39" t="s">
        <v>50</v>
      </c>
      <c r="C80" s="5"/>
      <c r="N80" s="2"/>
    </row>
    <row r="81" spans="1:13" s="9" customFormat="1" ht="14.25">
      <c r="A81" s="10">
        <v>8</v>
      </c>
      <c r="B81" s="52" t="s">
        <v>11</v>
      </c>
      <c r="C81" s="8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2:14" ht="12.75">
      <c r="B82" s="39" t="s">
        <v>36</v>
      </c>
      <c r="C82" s="5"/>
      <c r="N82" s="2"/>
    </row>
    <row r="83" spans="2:14" ht="12.75">
      <c r="B83" s="39" t="s">
        <v>37</v>
      </c>
      <c r="C83" s="5"/>
      <c r="N83" s="2"/>
    </row>
    <row r="84" spans="2:14" ht="12.75">
      <c r="B84" s="39" t="s">
        <v>38</v>
      </c>
      <c r="C84" s="5"/>
      <c r="N84" s="2"/>
    </row>
    <row r="85" spans="2:14" ht="12.75">
      <c r="B85" s="39" t="s">
        <v>39</v>
      </c>
      <c r="C85" s="5"/>
      <c r="D85" s="38"/>
      <c r="N85" s="2"/>
    </row>
    <row r="86" spans="2:14" ht="12.75">
      <c r="B86" s="39" t="s">
        <v>40</v>
      </c>
      <c r="C86" s="5"/>
      <c r="N86" s="2"/>
    </row>
    <row r="87" spans="2:14" ht="12.75">
      <c r="B87" s="39" t="s">
        <v>41</v>
      </c>
      <c r="C87" s="5"/>
      <c r="N87" s="2"/>
    </row>
    <row r="88" spans="2:14" ht="12.75">
      <c r="B88" s="39" t="s">
        <v>42</v>
      </c>
      <c r="C88" s="5"/>
      <c r="N88" s="2"/>
    </row>
    <row r="89" spans="2:14" ht="12.75">
      <c r="B89" s="39" t="s">
        <v>43</v>
      </c>
      <c r="C89" s="5"/>
      <c r="N89" s="2"/>
    </row>
    <row r="90" spans="2:14" ht="12.75">
      <c r="B90" s="39" t="s">
        <v>168</v>
      </c>
      <c r="C90" s="5"/>
      <c r="D90" s="38"/>
      <c r="N90" s="2"/>
    </row>
    <row r="91" spans="3:14" ht="12.75">
      <c r="C91" s="5"/>
      <c r="N91" s="2"/>
    </row>
    <row r="92" spans="3:14" ht="12.75">
      <c r="C92" s="5"/>
      <c r="N92" s="2"/>
    </row>
    <row r="93" spans="3:14" ht="12.75">
      <c r="C93" s="5"/>
      <c r="N93" s="2"/>
    </row>
    <row r="94" spans="1:13" s="9" customFormat="1" ht="14.25">
      <c r="A94" s="10">
        <v>9</v>
      </c>
      <c r="B94" s="52" t="s">
        <v>12</v>
      </c>
      <c r="C94" s="8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2:14" ht="12.75">
      <c r="B95" s="39" t="s">
        <v>44</v>
      </c>
      <c r="C95" s="5"/>
      <c r="N95" s="2"/>
    </row>
    <row r="96" spans="2:14" ht="12.75">
      <c r="B96" s="39" t="s">
        <v>45</v>
      </c>
      <c r="C96" s="5"/>
      <c r="D96" s="38"/>
      <c r="N96" s="2"/>
    </row>
    <row r="97" spans="2:14" ht="12.75">
      <c r="B97" s="39" t="s">
        <v>206</v>
      </c>
      <c r="C97" s="5"/>
      <c r="N97" s="2"/>
    </row>
    <row r="98" spans="2:14" ht="12.75">
      <c r="B98" s="39" t="s">
        <v>46</v>
      </c>
      <c r="C98" s="5"/>
      <c r="N98" s="2"/>
    </row>
    <row r="99" spans="2:14" ht="12.75">
      <c r="B99" s="39" t="s">
        <v>116</v>
      </c>
      <c r="C99" s="5"/>
      <c r="D99" s="38"/>
      <c r="N99" s="2"/>
    </row>
    <row r="100" spans="2:14" ht="12.75">
      <c r="B100" s="39" t="s">
        <v>134</v>
      </c>
      <c r="C100" s="5"/>
      <c r="N100" s="2"/>
    </row>
    <row r="101" spans="2:14" ht="12.75">
      <c r="B101" s="39" t="s">
        <v>47</v>
      </c>
      <c r="C101" s="5"/>
      <c r="N101" s="2"/>
    </row>
    <row r="102" spans="2:14" ht="12.75">
      <c r="B102" s="39" t="s">
        <v>299</v>
      </c>
      <c r="C102" s="5"/>
      <c r="N102" s="2"/>
    </row>
    <row r="103" spans="2:14" ht="12.75">
      <c r="B103" s="39" t="s">
        <v>207</v>
      </c>
      <c r="C103" s="5"/>
      <c r="N103" s="2"/>
    </row>
    <row r="104" spans="2:14" ht="12.75">
      <c r="B104" s="39" t="s">
        <v>169</v>
      </c>
      <c r="C104" s="5"/>
      <c r="N104" s="2"/>
    </row>
    <row r="105" spans="2:14" ht="12.75">
      <c r="B105" s="39" t="s">
        <v>191</v>
      </c>
      <c r="C105" s="5"/>
      <c r="N105" s="2"/>
    </row>
    <row r="106" spans="2:14" ht="12.75">
      <c r="B106" s="39" t="s">
        <v>208</v>
      </c>
      <c r="C106" s="5"/>
      <c r="N106" s="2"/>
    </row>
    <row r="107" spans="2:14" ht="12.75">
      <c r="B107" s="39" t="s">
        <v>209</v>
      </c>
      <c r="C107" s="5"/>
      <c r="N107" s="2"/>
    </row>
    <row r="108" spans="2:14" ht="12.75">
      <c r="B108" s="39" t="s">
        <v>243</v>
      </c>
      <c r="C108" s="5"/>
      <c r="D108" s="38"/>
      <c r="N108" s="2"/>
    </row>
    <row r="109" spans="2:14" ht="12.75">
      <c r="B109" s="39" t="s">
        <v>171</v>
      </c>
      <c r="C109" s="5"/>
      <c r="N109" s="2"/>
    </row>
    <row r="110" spans="2:14" ht="12.75">
      <c r="B110" s="39" t="s">
        <v>140</v>
      </c>
      <c r="C110" s="5"/>
      <c r="N110" s="2"/>
    </row>
    <row r="111" spans="2:14" ht="12.75">
      <c r="B111" s="39" t="s">
        <v>50</v>
      </c>
      <c r="C111" s="5"/>
      <c r="N111" s="2"/>
    </row>
    <row r="112" spans="2:14" ht="12.75">
      <c r="B112" s="39" t="s">
        <v>210</v>
      </c>
      <c r="C112" s="5"/>
      <c r="N112" s="2"/>
    </row>
    <row r="113" spans="2:14" ht="12.75">
      <c r="B113" s="39" t="s">
        <v>355</v>
      </c>
      <c r="C113" s="5"/>
      <c r="N113" s="2"/>
    </row>
    <row r="114" spans="2:14" ht="12.75">
      <c r="B114" s="39" t="s">
        <v>354</v>
      </c>
      <c r="C114" s="5"/>
      <c r="N114" s="2"/>
    </row>
    <row r="115" spans="2:14" ht="12.75">
      <c r="B115" s="39" t="s">
        <v>378</v>
      </c>
      <c r="C115" s="5"/>
      <c r="N115" s="2"/>
    </row>
    <row r="116" spans="2:14" ht="12.75">
      <c r="B116" s="39" t="s">
        <v>170</v>
      </c>
      <c r="C116" s="5"/>
      <c r="N116" s="2"/>
    </row>
    <row r="117" spans="2:14" ht="12.75">
      <c r="B117" s="39" t="s">
        <v>211</v>
      </c>
      <c r="C117" s="5"/>
      <c r="N117" s="2"/>
    </row>
    <row r="118" spans="2:14" ht="12.75">
      <c r="B118" s="39" t="s">
        <v>241</v>
      </c>
      <c r="C118" s="5"/>
      <c r="N118" s="2"/>
    </row>
    <row r="119" spans="3:14" ht="12.75">
      <c r="C119" s="5"/>
      <c r="N119" s="2"/>
    </row>
    <row r="120" spans="2:14" ht="12.75">
      <c r="B120" s="39" t="s">
        <v>255</v>
      </c>
      <c r="C120" s="5"/>
      <c r="N120" s="2"/>
    </row>
    <row r="121" spans="2:14" ht="12.75">
      <c r="B121" s="39" t="s">
        <v>276</v>
      </c>
      <c r="C121" s="5"/>
      <c r="N121" s="2"/>
    </row>
    <row r="122" spans="2:14" ht="12.75">
      <c r="B122" s="39" t="s">
        <v>287</v>
      </c>
      <c r="C122" s="5"/>
      <c r="N122" s="2"/>
    </row>
    <row r="123" spans="2:14" ht="25.5">
      <c r="B123" s="39" t="s">
        <v>273</v>
      </c>
      <c r="C123" s="5"/>
      <c r="N123" s="2"/>
    </row>
    <row r="124" spans="2:14" ht="12.75">
      <c r="B124" s="39" t="s">
        <v>341</v>
      </c>
      <c r="C124" s="5"/>
      <c r="N124" s="2"/>
    </row>
    <row r="125" spans="2:14" ht="12.75">
      <c r="B125" s="39" t="s">
        <v>299</v>
      </c>
      <c r="C125" s="5"/>
      <c r="N125" s="2"/>
    </row>
    <row r="126" spans="3:14" ht="12.75">
      <c r="C126" s="5"/>
      <c r="N126" s="2"/>
    </row>
    <row r="127" spans="3:14" ht="12.75">
      <c r="C127" s="5"/>
      <c r="N127" s="2"/>
    </row>
    <row r="128" spans="1:13" s="9" customFormat="1" ht="14.25">
      <c r="A128" s="10">
        <v>10</v>
      </c>
      <c r="B128" s="52" t="s">
        <v>13</v>
      </c>
      <c r="C128" s="8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2:14" ht="12.75">
      <c r="B129" s="39" t="s">
        <v>379</v>
      </c>
      <c r="C129" s="5"/>
      <c r="N129" s="2"/>
    </row>
    <row r="130" spans="2:14" ht="12.75">
      <c r="B130" s="39" t="s">
        <v>65</v>
      </c>
      <c r="C130" s="5"/>
      <c r="D130" s="38"/>
      <c r="N130" s="2"/>
    </row>
    <row r="131" spans="2:14" ht="12.75">
      <c r="B131" s="39" t="s">
        <v>53</v>
      </c>
      <c r="C131" s="5"/>
      <c r="D131" s="38"/>
      <c r="N131" s="2"/>
    </row>
    <row r="132" spans="2:14" ht="12.75">
      <c r="B132" s="39" t="s">
        <v>54</v>
      </c>
      <c r="C132" s="5"/>
      <c r="D132" s="38"/>
      <c r="N132" s="2"/>
    </row>
    <row r="133" spans="2:14" ht="12.75">
      <c r="B133" s="39" t="s">
        <v>55</v>
      </c>
      <c r="C133" s="5"/>
      <c r="D133" s="38"/>
      <c r="N133" s="2"/>
    </row>
    <row r="134" spans="2:14" ht="12" customHeight="1">
      <c r="B134" s="39" t="s">
        <v>56</v>
      </c>
      <c r="C134" s="5"/>
      <c r="D134" s="38"/>
      <c r="N134" s="2"/>
    </row>
    <row r="135" spans="2:14" ht="12.75">
      <c r="B135" s="39" t="s">
        <v>57</v>
      </c>
      <c r="C135" s="5"/>
      <c r="D135" s="38"/>
      <c r="N135" s="2"/>
    </row>
    <row r="136" spans="2:14" ht="12.75">
      <c r="B136" s="39" t="s">
        <v>380</v>
      </c>
      <c r="C136" s="5"/>
      <c r="D136" s="38"/>
      <c r="N136" s="2"/>
    </row>
    <row r="137" spans="2:14" ht="12.75">
      <c r="B137" s="39" t="s">
        <v>59</v>
      </c>
      <c r="C137" s="5"/>
      <c r="D137" s="38"/>
      <c r="N137" s="2"/>
    </row>
    <row r="138" spans="2:14" ht="12.75">
      <c r="B138" s="39" t="s">
        <v>127</v>
      </c>
      <c r="C138" s="5"/>
      <c r="N138" s="2"/>
    </row>
    <row r="139" spans="2:14" ht="12.75">
      <c r="B139" s="39" t="s">
        <v>117</v>
      </c>
      <c r="C139" s="5"/>
      <c r="D139" s="38"/>
      <c r="N139" s="2"/>
    </row>
    <row r="140" spans="2:14" ht="12.75">
      <c r="B140" s="39" t="s">
        <v>175</v>
      </c>
      <c r="C140" s="5"/>
      <c r="N140" s="2"/>
    </row>
    <row r="141" spans="2:14" ht="12.75">
      <c r="B141" s="39" t="s">
        <v>60</v>
      </c>
      <c r="C141" s="5"/>
      <c r="N141" s="2"/>
    </row>
    <row r="142" spans="2:14" ht="12.75">
      <c r="B142" s="39" t="s">
        <v>173</v>
      </c>
      <c r="C142" s="5"/>
      <c r="N142" s="2"/>
    </row>
    <row r="143" spans="2:14" ht="12.75">
      <c r="B143" s="39" t="s">
        <v>176</v>
      </c>
      <c r="C143" s="5"/>
      <c r="N143" s="2"/>
    </row>
    <row r="144" spans="2:14" ht="12.75">
      <c r="B144" s="39" t="s">
        <v>118</v>
      </c>
      <c r="C144" s="5"/>
      <c r="N144" s="2"/>
    </row>
    <row r="145" spans="2:14" ht="12.75">
      <c r="B145" s="39" t="s">
        <v>61</v>
      </c>
      <c r="C145" s="5"/>
      <c r="N145" s="2"/>
    </row>
    <row r="146" spans="2:14" ht="12.75">
      <c r="B146" s="39" t="s">
        <v>212</v>
      </c>
      <c r="C146" s="5"/>
      <c r="N146" s="2"/>
    </row>
    <row r="147" spans="2:14" ht="12.75">
      <c r="B147" s="39" t="s">
        <v>136</v>
      </c>
      <c r="C147" s="5"/>
      <c r="N147" s="2"/>
    </row>
    <row r="148" spans="2:14" ht="12.75">
      <c r="B148" s="39" t="s">
        <v>126</v>
      </c>
      <c r="C148" s="5"/>
      <c r="N148" s="2"/>
    </row>
    <row r="149" spans="2:14" ht="12.75">
      <c r="B149" s="39" t="s">
        <v>213</v>
      </c>
      <c r="C149" s="5"/>
      <c r="N149" s="2"/>
    </row>
    <row r="150" spans="2:14" ht="12.75">
      <c r="B150" s="39" t="s">
        <v>66</v>
      </c>
      <c r="C150" s="5"/>
      <c r="N150" s="2"/>
    </row>
    <row r="151" spans="2:14" ht="12.75">
      <c r="B151" s="39" t="s">
        <v>58</v>
      </c>
      <c r="C151" s="5"/>
      <c r="N151" s="2"/>
    </row>
    <row r="152" spans="2:14" ht="12.75">
      <c r="B152" s="39" t="s">
        <v>214</v>
      </c>
      <c r="C152" s="5"/>
      <c r="N152" s="2"/>
    </row>
    <row r="153" spans="2:14" ht="12.75">
      <c r="B153" s="39" t="s">
        <v>381</v>
      </c>
      <c r="C153" s="5"/>
      <c r="N153" s="2"/>
    </row>
    <row r="154" spans="2:14" ht="12.75">
      <c r="B154" s="39" t="s">
        <v>382</v>
      </c>
      <c r="C154" s="5"/>
      <c r="N154" s="2"/>
    </row>
    <row r="155" spans="2:14" ht="12.75">
      <c r="B155" s="39" t="s">
        <v>177</v>
      </c>
      <c r="C155" s="5"/>
      <c r="N155" s="2"/>
    </row>
    <row r="156" spans="2:14" ht="12.75">
      <c r="B156" s="39" t="s">
        <v>119</v>
      </c>
      <c r="C156" s="5"/>
      <c r="N156" s="2"/>
    </row>
    <row r="157" spans="2:14" ht="12.75">
      <c r="B157" s="39" t="s">
        <v>215</v>
      </c>
      <c r="C157" s="5"/>
      <c r="N157" s="2"/>
    </row>
    <row r="158" spans="2:14" ht="12.75">
      <c r="B158" s="39" t="s">
        <v>174</v>
      </c>
      <c r="C158" s="5"/>
      <c r="N158" s="2"/>
    </row>
    <row r="159" spans="2:14" ht="12.75">
      <c r="B159" s="39" t="s">
        <v>68</v>
      </c>
      <c r="C159" s="5"/>
      <c r="N159" s="2"/>
    </row>
    <row r="160" spans="2:14" ht="12.75">
      <c r="B160" s="39" t="s">
        <v>178</v>
      </c>
      <c r="C160" s="5"/>
      <c r="N160" s="2"/>
    </row>
    <row r="161" spans="2:14" ht="12.75">
      <c r="B161" s="39" t="s">
        <v>216</v>
      </c>
      <c r="C161" s="5"/>
      <c r="N161" s="2"/>
    </row>
    <row r="162" spans="2:14" ht="12.75">
      <c r="B162" s="39" t="s">
        <v>179</v>
      </c>
      <c r="C162" s="5"/>
      <c r="N162" s="2"/>
    </row>
    <row r="163" spans="2:14" ht="12.75">
      <c r="B163" s="39" t="s">
        <v>217</v>
      </c>
      <c r="C163" s="5"/>
      <c r="N163" s="2"/>
    </row>
    <row r="164" spans="2:14" ht="12.75">
      <c r="B164" s="39" t="s">
        <v>137</v>
      </c>
      <c r="C164" s="5"/>
      <c r="N164" s="2"/>
    </row>
    <row r="165" spans="2:14" ht="12.75">
      <c r="B165" s="39" t="s">
        <v>180</v>
      </c>
      <c r="C165" s="5"/>
      <c r="N165" s="2"/>
    </row>
    <row r="166" spans="2:14" ht="12.75">
      <c r="B166" s="39" t="s">
        <v>236</v>
      </c>
      <c r="C166" s="5"/>
      <c r="N166" s="2"/>
    </row>
    <row r="167" spans="2:14" ht="12.75">
      <c r="B167" s="39" t="s">
        <v>242</v>
      </c>
      <c r="C167" s="5"/>
      <c r="N167" s="2"/>
    </row>
    <row r="168" spans="2:14" ht="12.75">
      <c r="B168" s="39" t="s">
        <v>274</v>
      </c>
      <c r="C168" s="5"/>
      <c r="N168" s="2"/>
    </row>
    <row r="169" spans="2:14" ht="12.75">
      <c r="B169" s="39" t="s">
        <v>284</v>
      </c>
      <c r="C169" s="5"/>
      <c r="N169" s="2"/>
    </row>
    <row r="170" spans="2:14" ht="12.75">
      <c r="B170" s="39" t="s">
        <v>294</v>
      </c>
      <c r="C170" s="5"/>
      <c r="N170" s="2"/>
    </row>
    <row r="171" spans="2:14" ht="12.75">
      <c r="B171" s="39" t="s">
        <v>295</v>
      </c>
      <c r="C171" s="5"/>
      <c r="N171" s="2"/>
    </row>
    <row r="172" spans="2:14" ht="12.75">
      <c r="B172" s="39" t="s">
        <v>301</v>
      </c>
      <c r="C172" s="5"/>
      <c r="N172" s="2"/>
    </row>
    <row r="173" spans="2:14" ht="12.75">
      <c r="B173" s="39" t="s">
        <v>362</v>
      </c>
      <c r="C173" s="5"/>
      <c r="N173" s="2"/>
    </row>
    <row r="174" spans="2:14" ht="12.75">
      <c r="B174" s="39" t="s">
        <v>209</v>
      </c>
      <c r="C174" s="5"/>
      <c r="N174" s="2"/>
    </row>
    <row r="175" spans="3:14" ht="12.75">
      <c r="C175" s="5"/>
      <c r="N175" s="2"/>
    </row>
    <row r="176" spans="2:14" ht="12.75">
      <c r="B176" s="51"/>
      <c r="C176" s="5"/>
      <c r="N176" s="2"/>
    </row>
    <row r="177" spans="1:13" s="9" customFormat="1" ht="14.25">
      <c r="A177" s="10">
        <v>11</v>
      </c>
      <c r="B177" s="63" t="s">
        <v>219</v>
      </c>
      <c r="C177" s="8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2:14" ht="12.75">
      <c r="B178" s="39" t="s">
        <v>69</v>
      </c>
      <c r="C178" s="5"/>
      <c r="N178" s="2"/>
    </row>
    <row r="179" spans="2:14" ht="12.75">
      <c r="B179" s="39" t="s">
        <v>70</v>
      </c>
      <c r="C179" s="5"/>
      <c r="N179" s="2"/>
    </row>
    <row r="180" spans="2:14" ht="12.75">
      <c r="B180" s="39" t="s">
        <v>71</v>
      </c>
      <c r="C180" s="5"/>
      <c r="N180" s="2"/>
    </row>
    <row r="181" spans="2:14" ht="12.75">
      <c r="B181" s="39" t="s">
        <v>72</v>
      </c>
      <c r="C181" s="5"/>
      <c r="N181" s="2"/>
    </row>
    <row r="182" spans="2:14" ht="12.75">
      <c r="B182" s="39" t="s">
        <v>73</v>
      </c>
      <c r="C182" s="5"/>
      <c r="D182" s="38"/>
      <c r="N182" s="2"/>
    </row>
    <row r="183" spans="2:14" ht="12.75">
      <c r="B183" s="39" t="s">
        <v>74</v>
      </c>
      <c r="C183" s="5"/>
      <c r="N183" s="2"/>
    </row>
    <row r="184" spans="2:14" ht="12.75">
      <c r="B184" s="39" t="s">
        <v>75</v>
      </c>
      <c r="C184" s="5"/>
      <c r="N184" s="2"/>
    </row>
    <row r="185" spans="2:14" ht="12.75">
      <c r="B185" s="39" t="s">
        <v>76</v>
      </c>
      <c r="C185" s="5"/>
      <c r="N185" s="2"/>
    </row>
    <row r="186" spans="2:14" ht="12.75">
      <c r="B186" s="39" t="s">
        <v>367</v>
      </c>
      <c r="C186" s="5"/>
      <c r="N186" s="2"/>
    </row>
    <row r="187" spans="1:7" s="9" customFormat="1" ht="14.25">
      <c r="A187" s="10">
        <v>12</v>
      </c>
      <c r="B187" s="52" t="s">
        <v>218</v>
      </c>
      <c r="C187" s="8"/>
      <c r="D187" s="41"/>
      <c r="E187" s="7"/>
      <c r="F187" s="7"/>
      <c r="G187" s="7"/>
    </row>
    <row r="188" spans="1:13" s="9" customFormat="1" ht="14.25">
      <c r="A188" s="10">
        <v>13</v>
      </c>
      <c r="B188" s="52" t="s">
        <v>14</v>
      </c>
      <c r="C188" s="8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4" s="5" customFormat="1" ht="14.25">
      <c r="A189" s="22"/>
      <c r="B189" s="68" t="s">
        <v>275</v>
      </c>
      <c r="D189" s="4"/>
      <c r="E189" s="4"/>
      <c r="F189" s="4"/>
      <c r="G189" s="4"/>
      <c r="N189" s="2"/>
    </row>
    <row r="190" spans="2:14" ht="12.75">
      <c r="B190" s="39" t="s">
        <v>314</v>
      </c>
      <c r="C190" s="5"/>
      <c r="N190" s="2"/>
    </row>
    <row r="191" spans="2:14" ht="12.75">
      <c r="B191" s="39" t="s">
        <v>315</v>
      </c>
      <c r="C191" s="5"/>
      <c r="N191" s="2"/>
    </row>
    <row r="192" spans="2:14" ht="12.75">
      <c r="B192" s="39" t="s">
        <v>316</v>
      </c>
      <c r="C192" s="5"/>
      <c r="N192" s="2"/>
    </row>
    <row r="193" spans="3:14" ht="12.75">
      <c r="C193" s="5"/>
      <c r="N193" s="2"/>
    </row>
    <row r="194" spans="2:14" ht="12.75">
      <c r="B194" s="39" t="s">
        <v>279</v>
      </c>
      <c r="C194" s="5"/>
      <c r="N194" s="2"/>
    </row>
    <row r="195" spans="2:14" s="20" customFormat="1" ht="12.75">
      <c r="B195" s="51"/>
      <c r="C195" s="33"/>
      <c r="N195" s="26"/>
    </row>
    <row r="196" spans="2:14" s="20" customFormat="1" ht="12.75">
      <c r="B196" s="51" t="s">
        <v>342</v>
      </c>
      <c r="C196" s="33"/>
      <c r="N196" s="26"/>
    </row>
    <row r="197" spans="2:14" s="20" customFormat="1" ht="12.75">
      <c r="B197" s="51"/>
      <c r="C197" s="33"/>
      <c r="N197" s="26"/>
    </row>
    <row r="198" spans="2:14" ht="12.75">
      <c r="B198" s="39" t="s">
        <v>336</v>
      </c>
      <c r="C198" s="5"/>
      <c r="N198" s="2"/>
    </row>
    <row r="199" spans="2:14" ht="12.75">
      <c r="B199" s="51" t="s">
        <v>298</v>
      </c>
      <c r="C199" s="5"/>
      <c r="D199" s="38"/>
      <c r="N199" s="2"/>
    </row>
    <row r="200" spans="2:14" ht="12.75">
      <c r="B200" s="51"/>
      <c r="C200" s="5"/>
      <c r="N200" s="2"/>
    </row>
    <row r="201" spans="2:14" ht="12.75">
      <c r="B201" s="51"/>
      <c r="C201" s="5"/>
      <c r="N201" s="2"/>
    </row>
    <row r="202" spans="2:14" ht="12.75">
      <c r="B202" s="51"/>
      <c r="C202" s="5"/>
      <c r="N202" s="2"/>
    </row>
    <row r="203" spans="2:14" ht="12.75">
      <c r="B203" s="51"/>
      <c r="C203" s="5"/>
      <c r="N203" s="2"/>
    </row>
    <row r="204" spans="2:14" ht="12.75">
      <c r="B204" s="51"/>
      <c r="C204" s="5"/>
      <c r="N204" s="2"/>
    </row>
    <row r="205" spans="1:7" s="9" customFormat="1" ht="14.25">
      <c r="A205" s="10">
        <v>14</v>
      </c>
      <c r="B205" s="52" t="s">
        <v>15</v>
      </c>
      <c r="C205" s="8"/>
      <c r="D205" s="7"/>
      <c r="E205" s="7"/>
      <c r="F205" s="7"/>
      <c r="G205" s="7"/>
    </row>
    <row r="206" spans="1:13" s="9" customFormat="1" ht="14.25">
      <c r="A206" s="10">
        <v>15</v>
      </c>
      <c r="B206" s="52" t="s">
        <v>16</v>
      </c>
      <c r="C206" s="8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2:14" ht="12.75">
      <c r="B207" s="39" t="s">
        <v>77</v>
      </c>
      <c r="C207" s="5"/>
      <c r="H207" s="20"/>
      <c r="N207" s="2"/>
    </row>
    <row r="208" spans="2:14" ht="12.75">
      <c r="B208" s="39" t="s">
        <v>383</v>
      </c>
      <c r="C208" s="5"/>
      <c r="H208" s="20"/>
      <c r="N208" s="2"/>
    </row>
    <row r="209" spans="2:14" ht="12.75">
      <c r="B209" s="39" t="s">
        <v>78</v>
      </c>
      <c r="C209" s="5"/>
      <c r="H209" s="20"/>
      <c r="N209" s="2"/>
    </row>
    <row r="210" spans="2:14" ht="12.75">
      <c r="B210" s="39" t="s">
        <v>220</v>
      </c>
      <c r="C210" s="5"/>
      <c r="N210" s="2"/>
    </row>
    <row r="211" spans="2:14" ht="12.75">
      <c r="B211" s="39" t="s">
        <v>221</v>
      </c>
      <c r="C211" s="5"/>
      <c r="N211" s="2"/>
    </row>
    <row r="212" spans="2:14" ht="12.75">
      <c r="B212" s="39" t="s">
        <v>79</v>
      </c>
      <c r="C212" s="5"/>
      <c r="N212" s="2"/>
    </row>
    <row r="213" spans="2:14" ht="12.75">
      <c r="B213" s="39" t="s">
        <v>80</v>
      </c>
      <c r="C213" s="5"/>
      <c r="N213" s="2"/>
    </row>
    <row r="214" spans="2:14" ht="12.75">
      <c r="B214" s="39" t="s">
        <v>181</v>
      </c>
      <c r="C214" s="5"/>
      <c r="N214" s="2"/>
    </row>
    <row r="215" spans="2:14" ht="12.75">
      <c r="B215" s="39" t="s">
        <v>182</v>
      </c>
      <c r="C215" s="5"/>
      <c r="N215" s="2"/>
    </row>
    <row r="216" spans="2:14" ht="12.75">
      <c r="B216" s="39" t="s">
        <v>277</v>
      </c>
      <c r="C216" s="5"/>
      <c r="N216" s="2"/>
    </row>
    <row r="217" spans="2:14" ht="12.75">
      <c r="B217" s="39" t="s">
        <v>330</v>
      </c>
      <c r="C217" s="5"/>
      <c r="N217" s="2"/>
    </row>
    <row r="218" spans="2:14" ht="12.75">
      <c r="B218" s="39" t="s">
        <v>384</v>
      </c>
      <c r="C218" s="5"/>
      <c r="N218" s="2"/>
    </row>
    <row r="219" spans="3:14" ht="12.75">
      <c r="C219" s="5"/>
      <c r="N219" s="2"/>
    </row>
    <row r="220" spans="3:14" ht="12.75">
      <c r="C220" s="5"/>
      <c r="N220" s="2"/>
    </row>
    <row r="221" spans="1:13" s="9" customFormat="1" ht="13.5" customHeight="1">
      <c r="A221" s="10">
        <v>16</v>
      </c>
      <c r="B221" s="52" t="s">
        <v>17</v>
      </c>
      <c r="C221" s="8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2:14" ht="12.75">
      <c r="B222" s="39" t="s">
        <v>334</v>
      </c>
      <c r="C222" s="5"/>
      <c r="N222" s="2"/>
    </row>
    <row r="223" spans="2:14" ht="12.75">
      <c r="B223" s="39" t="s">
        <v>81</v>
      </c>
      <c r="C223" s="5"/>
      <c r="N223" s="2"/>
    </row>
    <row r="224" spans="2:14" ht="12.75">
      <c r="B224" s="39" t="s">
        <v>120</v>
      </c>
      <c r="C224" s="5"/>
      <c r="N224" s="2"/>
    </row>
    <row r="225" spans="2:14" ht="12.75">
      <c r="B225" s="39" t="s">
        <v>306</v>
      </c>
      <c r="C225" s="5"/>
      <c r="N225" s="2"/>
    </row>
    <row r="226" spans="2:14" ht="12.75">
      <c r="B226" s="39" t="s">
        <v>272</v>
      </c>
      <c r="C226" s="5"/>
      <c r="N226" s="2"/>
    </row>
    <row r="227" spans="2:14" ht="12.75">
      <c r="B227" s="39" t="s">
        <v>222</v>
      </c>
      <c r="C227" s="5"/>
      <c r="N227" s="2"/>
    </row>
    <row r="228" spans="2:14" ht="12.75">
      <c r="B228" s="39" t="s">
        <v>193</v>
      </c>
      <c r="C228" s="5"/>
      <c r="N228" s="2"/>
    </row>
    <row r="229" spans="2:14" ht="12.75">
      <c r="B229" s="39" t="s">
        <v>82</v>
      </c>
      <c r="C229" s="5"/>
      <c r="N229" s="2"/>
    </row>
    <row r="230" spans="2:14" ht="12.75">
      <c r="B230" s="39" t="s">
        <v>139</v>
      </c>
      <c r="C230" s="5"/>
      <c r="N230" s="2"/>
    </row>
    <row r="231" spans="2:14" ht="12.75">
      <c r="B231" s="39" t="s">
        <v>223</v>
      </c>
      <c r="C231" s="5"/>
      <c r="N231" s="2"/>
    </row>
    <row r="232" spans="2:14" ht="12.75">
      <c r="B232" s="39" t="s">
        <v>183</v>
      </c>
      <c r="C232" s="5"/>
      <c r="N232" s="2"/>
    </row>
    <row r="233" spans="2:14" ht="12.75">
      <c r="B233" s="39" t="s">
        <v>49</v>
      </c>
      <c r="C233" s="5"/>
      <c r="D233" s="38"/>
      <c r="N233" s="2"/>
    </row>
    <row r="234" spans="2:14" s="20" customFormat="1" ht="12.75">
      <c r="B234" s="51" t="s">
        <v>121</v>
      </c>
      <c r="C234" s="33"/>
      <c r="N234" s="26"/>
    </row>
    <row r="235" spans="2:14" ht="12.75">
      <c r="B235" s="39" t="s">
        <v>52</v>
      </c>
      <c r="C235" s="5"/>
      <c r="N235" s="2"/>
    </row>
    <row r="236" spans="2:14" ht="12.75">
      <c r="B236" s="39" t="s">
        <v>48</v>
      </c>
      <c r="C236" s="5"/>
      <c r="N236" s="2"/>
    </row>
    <row r="237" spans="2:14" ht="12.75">
      <c r="B237" s="39" t="s">
        <v>196</v>
      </c>
      <c r="C237" s="5"/>
      <c r="N237" s="2"/>
    </row>
    <row r="238" spans="2:14" ht="12.75">
      <c r="B238" s="39" t="s">
        <v>138</v>
      </c>
      <c r="C238" s="5"/>
      <c r="N238" s="2"/>
    </row>
    <row r="239" spans="2:14" ht="12.75">
      <c r="B239" s="39" t="s">
        <v>237</v>
      </c>
      <c r="C239" s="5"/>
      <c r="N239" s="2"/>
    </row>
    <row r="240" spans="2:14" ht="12.75">
      <c r="B240" s="39" t="s">
        <v>343</v>
      </c>
      <c r="C240" s="5"/>
      <c r="N240" s="2"/>
    </row>
    <row r="241" spans="2:14" ht="12.75">
      <c r="B241" s="39" t="s">
        <v>385</v>
      </c>
      <c r="C241" s="5"/>
      <c r="N241" s="2"/>
    </row>
    <row r="242" spans="2:14" ht="12.75">
      <c r="B242" s="39" t="s">
        <v>244</v>
      </c>
      <c r="C242" s="5"/>
      <c r="N242" s="2"/>
    </row>
    <row r="243" spans="2:14" ht="12.75">
      <c r="B243" s="39" t="s">
        <v>344</v>
      </c>
      <c r="C243" s="5"/>
      <c r="N243" s="2"/>
    </row>
    <row r="244" spans="2:14" ht="12.75">
      <c r="B244" s="39" t="s">
        <v>386</v>
      </c>
      <c r="C244" s="5"/>
      <c r="N244" s="2"/>
    </row>
    <row r="245" spans="3:14" ht="12.75">
      <c r="C245" s="5"/>
      <c r="N245" s="2"/>
    </row>
    <row r="246" spans="1:14" s="9" customFormat="1" ht="14.25">
      <c r="A246" s="10">
        <v>17</v>
      </c>
      <c r="B246" s="52" t="s">
        <v>18</v>
      </c>
      <c r="C246" s="8"/>
      <c r="D246" s="7"/>
      <c r="E246" s="7"/>
      <c r="F246" s="7"/>
      <c r="G246" s="7"/>
      <c r="N246" s="2"/>
    </row>
    <row r="247" spans="1:14" s="9" customFormat="1" ht="14.25">
      <c r="A247" s="10">
        <f aca="true" t="shared" si="0" ref="A247:A252">A246+1</f>
        <v>18</v>
      </c>
      <c r="B247" s="52" t="s">
        <v>19</v>
      </c>
      <c r="C247" s="8"/>
      <c r="D247" s="41"/>
      <c r="E247" s="7"/>
      <c r="F247" s="7"/>
      <c r="G247" s="7"/>
      <c r="N247" s="2"/>
    </row>
    <row r="248" spans="1:14" s="9" customFormat="1" ht="14.25">
      <c r="A248" s="10">
        <f t="shared" si="0"/>
        <v>19</v>
      </c>
      <c r="B248" s="52" t="s">
        <v>224</v>
      </c>
      <c r="C248" s="8"/>
      <c r="D248" s="41"/>
      <c r="E248" s="7"/>
      <c r="F248" s="7"/>
      <c r="G248" s="7"/>
      <c r="N248" s="2"/>
    </row>
    <row r="249" spans="1:14" s="9" customFormat="1" ht="14.25">
      <c r="A249" s="10">
        <f t="shared" si="0"/>
        <v>20</v>
      </c>
      <c r="B249" s="52" t="s">
        <v>21</v>
      </c>
      <c r="C249" s="8"/>
      <c r="D249" s="7"/>
      <c r="E249" s="7"/>
      <c r="F249" s="7"/>
      <c r="G249" s="7"/>
      <c r="N249" s="2"/>
    </row>
    <row r="250" spans="1:14" s="9" customFormat="1" ht="15">
      <c r="A250" s="10">
        <f t="shared" si="0"/>
        <v>21</v>
      </c>
      <c r="B250" s="52" t="s">
        <v>22</v>
      </c>
      <c r="D250" s="11"/>
      <c r="E250" s="11"/>
      <c r="F250" s="11"/>
      <c r="G250" s="11"/>
      <c r="N250" s="2"/>
    </row>
    <row r="251" spans="1:14" s="9" customFormat="1" ht="15">
      <c r="A251" s="10">
        <f t="shared" si="0"/>
        <v>22</v>
      </c>
      <c r="B251" s="52" t="s">
        <v>122</v>
      </c>
      <c r="D251" s="11"/>
      <c r="E251" s="11"/>
      <c r="F251" s="11"/>
      <c r="G251" s="11"/>
      <c r="N251" s="2"/>
    </row>
    <row r="252" spans="1:14" s="9" customFormat="1" ht="14.25">
      <c r="A252" s="10">
        <f t="shared" si="0"/>
        <v>23</v>
      </c>
      <c r="B252" s="52" t="s">
        <v>387</v>
      </c>
      <c r="C252" s="8"/>
      <c r="D252" s="7"/>
      <c r="E252" s="7"/>
      <c r="F252" s="7"/>
      <c r="G252" s="7"/>
      <c r="N252" s="2"/>
    </row>
    <row r="253" s="19" customFormat="1" ht="14.25">
      <c r="B253" s="63"/>
    </row>
    <row r="255" spans="2:13" s="17" customFormat="1" ht="15">
      <c r="B255" s="55" t="s">
        <v>83</v>
      </c>
      <c r="E255" s="18"/>
      <c r="F255" s="18"/>
      <c r="G255" s="18"/>
      <c r="H255" s="18"/>
      <c r="I255" s="18"/>
      <c r="J255" s="18"/>
      <c r="K255" s="18"/>
      <c r="L255" s="18"/>
      <c r="M255" s="18"/>
    </row>
    <row r="256" spans="2:7" ht="15">
      <c r="B256" s="66" t="s">
        <v>88</v>
      </c>
      <c r="C256" s="1"/>
      <c r="D256" s="2"/>
      <c r="E256" s="2"/>
      <c r="F256" s="2"/>
      <c r="G256" s="2"/>
    </row>
    <row r="257" spans="1:14" s="9" customFormat="1" ht="14.25">
      <c r="A257" s="6">
        <v>1</v>
      </c>
      <c r="B257" s="52" t="s">
        <v>249</v>
      </c>
      <c r="C257" s="8"/>
      <c r="D257" s="7"/>
      <c r="E257" s="7"/>
      <c r="F257" s="7"/>
      <c r="G257" s="7"/>
      <c r="N257" s="2"/>
    </row>
    <row r="258" spans="1:14" s="9" customFormat="1" ht="14.25">
      <c r="A258" s="6">
        <v>2</v>
      </c>
      <c r="B258" s="52" t="s">
        <v>87</v>
      </c>
      <c r="C258" s="8"/>
      <c r="D258" s="7"/>
      <c r="E258" s="7"/>
      <c r="F258" s="7"/>
      <c r="G258" s="7"/>
      <c r="N258" s="2"/>
    </row>
    <row r="259" spans="1:14" s="9" customFormat="1" ht="14.25">
      <c r="A259" s="6">
        <v>3</v>
      </c>
      <c r="B259" s="52" t="s">
        <v>89</v>
      </c>
      <c r="C259" s="8"/>
      <c r="D259" s="7"/>
      <c r="E259" s="7"/>
      <c r="F259" s="7"/>
      <c r="G259" s="7"/>
      <c r="N259" s="2"/>
    </row>
    <row r="260" spans="1:14" s="9" customFormat="1" ht="14.25">
      <c r="A260" s="6">
        <v>4</v>
      </c>
      <c r="B260" s="52" t="s">
        <v>250</v>
      </c>
      <c r="C260" s="8"/>
      <c r="D260" s="7"/>
      <c r="E260" s="7"/>
      <c r="F260" s="7"/>
      <c r="G260" s="7"/>
      <c r="N260" s="2"/>
    </row>
    <row r="261" spans="1:14" s="9" customFormat="1" ht="14.25">
      <c r="A261" s="6">
        <v>5</v>
      </c>
      <c r="B261" s="52" t="s">
        <v>254</v>
      </c>
      <c r="C261" s="8"/>
      <c r="D261" s="7"/>
      <c r="E261" s="7"/>
      <c r="F261" s="7"/>
      <c r="G261" s="7"/>
      <c r="N261" s="2"/>
    </row>
    <row r="262" spans="1:14" ht="14.25">
      <c r="A262" s="6">
        <v>6</v>
      </c>
      <c r="B262" s="52" t="s">
        <v>251</v>
      </c>
      <c r="C262" s="8"/>
      <c r="D262" s="7"/>
      <c r="H262" s="9"/>
      <c r="N262" s="2"/>
    </row>
    <row r="263" spans="1:14" ht="14.25">
      <c r="A263" s="6">
        <v>7</v>
      </c>
      <c r="B263" s="52" t="s">
        <v>252</v>
      </c>
      <c r="C263" s="8"/>
      <c r="D263" s="7"/>
      <c r="H263" s="9"/>
      <c r="L263" s="9"/>
      <c r="N263" s="2"/>
    </row>
    <row r="264" spans="1:14" ht="14.25">
      <c r="A264" s="6">
        <v>8</v>
      </c>
      <c r="B264" s="52" t="s">
        <v>253</v>
      </c>
      <c r="C264" s="8"/>
      <c r="D264" s="7"/>
      <c r="H264" s="9"/>
      <c r="L264" s="9"/>
      <c r="N264" s="2"/>
    </row>
    <row r="266" spans="2:14" s="17" customFormat="1" ht="15">
      <c r="B266" s="55" t="s">
        <v>149</v>
      </c>
      <c r="E266" s="30"/>
      <c r="F266" s="30"/>
      <c r="G266" s="30"/>
      <c r="H266" s="30"/>
      <c r="I266" s="30"/>
      <c r="J266" s="30"/>
      <c r="K266" s="30"/>
      <c r="L266" s="30"/>
      <c r="M266" s="30"/>
      <c r="N266" s="34"/>
    </row>
    <row r="268" spans="1:14" s="7" customFormat="1" ht="14.25">
      <c r="A268" s="7">
        <v>1</v>
      </c>
      <c r="B268" s="52" t="s">
        <v>90</v>
      </c>
      <c r="C268" s="3"/>
      <c r="H268" s="21"/>
      <c r="N268" s="2"/>
    </row>
    <row r="269" spans="1:14" s="7" customFormat="1" ht="14.25">
      <c r="A269" s="7">
        <f>A268+1</f>
        <v>2</v>
      </c>
      <c r="B269" s="52" t="s">
        <v>91</v>
      </c>
      <c r="G269" s="41"/>
      <c r="H269" s="21"/>
      <c r="N269" s="2"/>
    </row>
    <row r="270" spans="1:14" s="7" customFormat="1" ht="14.25">
      <c r="A270" s="7">
        <f aca="true" t="shared" si="1" ref="A270:A277">A269+1</f>
        <v>3</v>
      </c>
      <c r="B270" s="52" t="s">
        <v>92</v>
      </c>
      <c r="C270" s="41"/>
      <c r="H270" s="21"/>
      <c r="N270" s="2"/>
    </row>
    <row r="271" spans="1:14" s="7" customFormat="1" ht="28.5">
      <c r="A271" s="7">
        <f t="shared" si="1"/>
        <v>4</v>
      </c>
      <c r="B271" s="52" t="s">
        <v>225</v>
      </c>
      <c r="D271" s="41"/>
      <c r="H271" s="21"/>
      <c r="N271" s="2"/>
    </row>
    <row r="272" spans="1:14" s="7" customFormat="1" ht="14.25">
      <c r="A272" s="7">
        <f t="shared" si="1"/>
        <v>5</v>
      </c>
      <c r="B272" s="52" t="s">
        <v>194</v>
      </c>
      <c r="H272" s="21"/>
      <c r="N272" s="2"/>
    </row>
    <row r="273" spans="1:14" s="7" customFormat="1" ht="14.25">
      <c r="A273" s="7">
        <f t="shared" si="1"/>
        <v>6</v>
      </c>
      <c r="B273" s="52" t="s">
        <v>226</v>
      </c>
      <c r="C273" s="41"/>
      <c r="H273" s="21"/>
      <c r="N273" s="2"/>
    </row>
    <row r="274" spans="1:14" s="7" customFormat="1" ht="14.25">
      <c r="A274" s="7">
        <f t="shared" si="1"/>
        <v>7</v>
      </c>
      <c r="B274" s="52" t="s">
        <v>227</v>
      </c>
      <c r="C274" s="41"/>
      <c r="D274" s="21"/>
      <c r="H274" s="21"/>
      <c r="N274" s="2"/>
    </row>
    <row r="275" spans="1:14" s="7" customFormat="1" ht="28.5">
      <c r="A275" s="7">
        <f t="shared" si="1"/>
        <v>8</v>
      </c>
      <c r="B275" s="52" t="s">
        <v>141</v>
      </c>
      <c r="H275" s="21"/>
      <c r="N275" s="2"/>
    </row>
    <row r="276" spans="1:14" s="7" customFormat="1" ht="28.5">
      <c r="A276" s="7">
        <f t="shared" si="1"/>
        <v>9</v>
      </c>
      <c r="B276" s="52" t="s">
        <v>228</v>
      </c>
      <c r="C276" s="41"/>
      <c r="N276" s="2"/>
    </row>
    <row r="277" spans="1:14" s="7" customFormat="1" ht="14.25">
      <c r="A277" s="7">
        <f t="shared" si="1"/>
        <v>10</v>
      </c>
      <c r="B277" s="52" t="s">
        <v>93</v>
      </c>
      <c r="N277" s="2"/>
    </row>
    <row r="278" spans="2:14" ht="14.25">
      <c r="B278" s="50" t="s">
        <v>94</v>
      </c>
      <c r="C278" s="38"/>
      <c r="E278" s="7"/>
      <c r="G278" s="7"/>
      <c r="N278" s="2"/>
    </row>
    <row r="279" spans="2:14" ht="14.25">
      <c r="B279" s="50" t="s">
        <v>95</v>
      </c>
      <c r="C279" s="38"/>
      <c r="E279" s="7"/>
      <c r="G279" s="7"/>
      <c r="N279" s="2"/>
    </row>
    <row r="280" spans="2:14" ht="12.75">
      <c r="B280" s="50" t="s">
        <v>96</v>
      </c>
      <c r="E280" s="20"/>
      <c r="F280" s="20"/>
      <c r="G280" s="20"/>
      <c r="N280" s="2"/>
    </row>
    <row r="281" spans="2:14" ht="12.75">
      <c r="B281" s="50" t="s">
        <v>184</v>
      </c>
      <c r="E281" s="20"/>
      <c r="F281" s="20"/>
      <c r="G281" s="20"/>
      <c r="N281" s="2"/>
    </row>
    <row r="282" spans="1:14" s="7" customFormat="1" ht="14.25">
      <c r="A282" s="7">
        <f>A277+1</f>
        <v>11</v>
      </c>
      <c r="B282" s="52" t="s">
        <v>339</v>
      </c>
      <c r="E282" s="21"/>
      <c r="F282" s="21"/>
      <c r="G282" s="21"/>
      <c r="N282" s="2"/>
    </row>
    <row r="283" spans="1:14" s="4" customFormat="1" ht="14.25">
      <c r="A283" s="7">
        <f>A282+1</f>
        <v>12</v>
      </c>
      <c r="B283" s="52" t="s">
        <v>97</v>
      </c>
      <c r="C283" s="35"/>
      <c r="E283" s="23"/>
      <c r="F283" s="23"/>
      <c r="G283" s="7"/>
      <c r="N283" s="2"/>
    </row>
    <row r="284" spans="1:14" s="4" customFormat="1" ht="14.25">
      <c r="A284" s="7">
        <f aca="true" t="shared" si="2" ref="A284:A327">A283+1</f>
        <v>13</v>
      </c>
      <c r="B284" s="52" t="s">
        <v>98</v>
      </c>
      <c r="C284" s="23"/>
      <c r="E284" s="23"/>
      <c r="F284" s="23"/>
      <c r="G284" s="7"/>
      <c r="N284" s="2"/>
    </row>
    <row r="285" spans="1:14" s="11" customFormat="1" ht="29.25">
      <c r="A285" s="7">
        <f t="shared" si="2"/>
        <v>14</v>
      </c>
      <c r="B285" s="52" t="s">
        <v>338</v>
      </c>
      <c r="C285" s="21"/>
      <c r="D285" s="7"/>
      <c r="E285" s="21"/>
      <c r="F285" s="21"/>
      <c r="G285" s="21"/>
      <c r="N285" s="2"/>
    </row>
    <row r="286" spans="1:14" s="7" customFormat="1" ht="28.5">
      <c r="A286" s="7">
        <f t="shared" si="2"/>
        <v>15</v>
      </c>
      <c r="B286" s="52" t="s">
        <v>340</v>
      </c>
      <c r="C286" s="21"/>
      <c r="E286" s="21"/>
      <c r="F286" s="21"/>
      <c r="G286" s="21"/>
      <c r="N286" s="2"/>
    </row>
    <row r="287" spans="1:14" s="7" customFormat="1" ht="28.5">
      <c r="A287" s="7">
        <f t="shared" si="2"/>
        <v>16</v>
      </c>
      <c r="B287" s="52" t="s">
        <v>124</v>
      </c>
      <c r="E287" s="41"/>
      <c r="F287" s="21"/>
      <c r="G287" s="21"/>
      <c r="N287" s="2"/>
    </row>
    <row r="288" spans="1:14" s="7" customFormat="1" ht="14.25">
      <c r="A288" s="7">
        <f t="shared" si="2"/>
        <v>17</v>
      </c>
      <c r="B288" s="52" t="s">
        <v>99</v>
      </c>
      <c r="C288" s="41"/>
      <c r="E288" s="21"/>
      <c r="F288" s="21"/>
      <c r="N288" s="2"/>
    </row>
    <row r="289" spans="1:14" s="7" customFormat="1" ht="14.25">
      <c r="A289" s="7">
        <f t="shared" si="2"/>
        <v>18</v>
      </c>
      <c r="B289" s="52" t="s">
        <v>100</v>
      </c>
      <c r="C289" s="41"/>
      <c r="F289" s="21"/>
      <c r="N289" s="2"/>
    </row>
    <row r="290" spans="1:14" s="7" customFormat="1" ht="14.25">
      <c r="A290" s="7">
        <f t="shared" si="2"/>
        <v>19</v>
      </c>
      <c r="B290" s="52" t="s">
        <v>101</v>
      </c>
      <c r="C290" s="3"/>
      <c r="E290" s="21"/>
      <c r="F290" s="21"/>
      <c r="G290" s="21"/>
      <c r="N290" s="2"/>
    </row>
    <row r="291" spans="1:14" s="7" customFormat="1" ht="13.5" customHeight="1">
      <c r="A291" s="7">
        <f t="shared" si="2"/>
        <v>20</v>
      </c>
      <c r="B291" s="52" t="s">
        <v>142</v>
      </c>
      <c r="E291" s="41"/>
      <c r="F291" s="21"/>
      <c r="G291" s="21"/>
      <c r="N291" s="2"/>
    </row>
    <row r="292" spans="1:14" s="7" customFormat="1" ht="28.5">
      <c r="A292" s="7">
        <f t="shared" si="2"/>
        <v>21</v>
      </c>
      <c r="B292" s="52" t="s">
        <v>229</v>
      </c>
      <c r="E292" s="21"/>
      <c r="F292" s="21"/>
      <c r="G292" s="21"/>
      <c r="N292" s="2"/>
    </row>
    <row r="293" spans="1:14" s="7" customFormat="1" ht="14.25">
      <c r="A293" s="7">
        <f t="shared" si="2"/>
        <v>22</v>
      </c>
      <c r="B293" s="52" t="s">
        <v>103</v>
      </c>
      <c r="E293" s="21"/>
      <c r="F293" s="21"/>
      <c r="G293" s="21"/>
      <c r="N293" s="2"/>
    </row>
    <row r="294" spans="1:14" s="7" customFormat="1" ht="28.5">
      <c r="A294" s="7">
        <f t="shared" si="2"/>
        <v>23</v>
      </c>
      <c r="B294" s="52" t="s">
        <v>102</v>
      </c>
      <c r="C294" s="3"/>
      <c r="D294" s="3"/>
      <c r="E294" s="41"/>
      <c r="F294" s="21"/>
      <c r="G294" s="21"/>
      <c r="N294" s="2"/>
    </row>
    <row r="295" spans="1:4" s="7" customFormat="1" ht="14.25">
      <c r="A295" s="7">
        <f t="shared" si="2"/>
        <v>24</v>
      </c>
      <c r="B295" s="52" t="s">
        <v>231</v>
      </c>
      <c r="C295" s="3"/>
      <c r="D295" s="3"/>
    </row>
    <row r="296" spans="2:14" s="7" customFormat="1" ht="42.75">
      <c r="B296" s="52" t="s">
        <v>313</v>
      </c>
      <c r="C296" s="3"/>
      <c r="D296" s="3"/>
      <c r="N296" s="2"/>
    </row>
    <row r="297" spans="2:14" s="7" customFormat="1" ht="28.5">
      <c r="B297" s="52" t="s">
        <v>345</v>
      </c>
      <c r="C297" s="3"/>
      <c r="D297" s="3"/>
      <c r="N297" s="2"/>
    </row>
    <row r="298" spans="2:14" s="7" customFormat="1" ht="28.5">
      <c r="B298" s="52" t="s">
        <v>346</v>
      </c>
      <c r="C298" s="3"/>
      <c r="D298" s="3"/>
      <c r="N298" s="2"/>
    </row>
    <row r="299" spans="2:14" s="7" customFormat="1" ht="42.75">
      <c r="B299" s="52" t="s">
        <v>357</v>
      </c>
      <c r="C299" s="3"/>
      <c r="D299" s="3"/>
      <c r="N299" s="2"/>
    </row>
    <row r="300" spans="2:14" s="7" customFormat="1" ht="42.75">
      <c r="B300" s="52" t="s">
        <v>363</v>
      </c>
      <c r="C300" s="3"/>
      <c r="D300" s="3"/>
      <c r="N300" s="2"/>
    </row>
    <row r="301" spans="2:14" s="7" customFormat="1" ht="28.5">
      <c r="B301" s="52" t="s">
        <v>358</v>
      </c>
      <c r="C301" s="3"/>
      <c r="D301" s="3"/>
      <c r="N301" s="2"/>
    </row>
    <row r="302" spans="2:14" s="7" customFormat="1" ht="14.25">
      <c r="B302" s="52" t="s">
        <v>347</v>
      </c>
      <c r="C302" s="3"/>
      <c r="D302" s="3"/>
      <c r="N302" s="2"/>
    </row>
    <row r="303" spans="2:14" s="7" customFormat="1" ht="14.25">
      <c r="B303" s="52" t="s">
        <v>347</v>
      </c>
      <c r="C303" s="3"/>
      <c r="D303" s="3"/>
      <c r="J303" s="21"/>
      <c r="N303" s="2"/>
    </row>
    <row r="304" spans="2:14" s="7" customFormat="1" ht="14.25">
      <c r="B304" s="52" t="s">
        <v>347</v>
      </c>
      <c r="C304" s="3"/>
      <c r="D304" s="3"/>
      <c r="N304" s="2"/>
    </row>
    <row r="305" spans="2:14" s="7" customFormat="1" ht="14.25">
      <c r="B305" s="52" t="s">
        <v>347</v>
      </c>
      <c r="C305" s="3"/>
      <c r="D305" s="3"/>
      <c r="N305" s="2"/>
    </row>
    <row r="306" spans="2:14" s="7" customFormat="1" ht="14.25">
      <c r="B306" s="52" t="s">
        <v>347</v>
      </c>
      <c r="C306" s="3"/>
      <c r="D306" s="3"/>
      <c r="N306" s="2"/>
    </row>
    <row r="307" spans="2:14" s="7" customFormat="1" ht="14.25">
      <c r="B307" s="52" t="s">
        <v>347</v>
      </c>
      <c r="C307" s="3"/>
      <c r="D307" s="3"/>
      <c r="N307" s="2"/>
    </row>
    <row r="308" spans="2:14" s="7" customFormat="1" ht="14.25">
      <c r="B308" s="52" t="s">
        <v>303</v>
      </c>
      <c r="C308" s="3"/>
      <c r="D308" s="3"/>
      <c r="N308" s="2"/>
    </row>
    <row r="309" spans="1:14" s="7" customFormat="1" ht="14.25">
      <c r="A309" s="7">
        <f>A295+1</f>
        <v>25</v>
      </c>
      <c r="B309" s="52" t="s">
        <v>143</v>
      </c>
      <c r="C309" s="41"/>
      <c r="D309" s="21"/>
      <c r="N309" s="2"/>
    </row>
    <row r="310" spans="1:14" s="8" customFormat="1" ht="14.25">
      <c r="A310" s="7">
        <f t="shared" si="2"/>
        <v>26</v>
      </c>
      <c r="B310" s="52" t="s">
        <v>185</v>
      </c>
      <c r="E310" s="21"/>
      <c r="F310" s="21"/>
      <c r="G310" s="21"/>
      <c r="N310" s="2"/>
    </row>
    <row r="311" spans="1:14" s="8" customFormat="1" ht="28.5">
      <c r="A311" s="7">
        <f t="shared" si="2"/>
        <v>27</v>
      </c>
      <c r="B311" s="52" t="s">
        <v>123</v>
      </c>
      <c r="C311" s="42"/>
      <c r="E311" s="7"/>
      <c r="F311" s="7"/>
      <c r="G311" s="7"/>
      <c r="N311" s="2"/>
    </row>
    <row r="312" spans="1:14" s="8" customFormat="1" ht="28.5">
      <c r="A312" s="7">
        <f t="shared" si="2"/>
        <v>28</v>
      </c>
      <c r="B312" s="52" t="s">
        <v>144</v>
      </c>
      <c r="E312" s="7"/>
      <c r="F312" s="7"/>
      <c r="G312" s="7"/>
      <c r="N312" s="2"/>
    </row>
    <row r="313" spans="1:14" s="8" customFormat="1" ht="14.25">
      <c r="A313" s="7">
        <f t="shared" si="2"/>
        <v>29</v>
      </c>
      <c r="B313" s="52" t="s">
        <v>230</v>
      </c>
      <c r="E313" s="7"/>
      <c r="F313" s="7"/>
      <c r="G313" s="7"/>
      <c r="N313" s="2"/>
    </row>
    <row r="314" spans="1:14" s="20" customFormat="1" ht="14.25">
      <c r="A314" s="7">
        <f t="shared" si="2"/>
        <v>30</v>
      </c>
      <c r="B314" s="56" t="s">
        <v>186</v>
      </c>
      <c r="E314" s="21"/>
      <c r="F314" s="21"/>
      <c r="G314" s="21"/>
      <c r="N314" s="2"/>
    </row>
    <row r="315" spans="1:14" s="20" customFormat="1" ht="14.25">
      <c r="A315" s="7">
        <f t="shared" si="2"/>
        <v>31</v>
      </c>
      <c r="B315" s="56" t="s">
        <v>145</v>
      </c>
      <c r="C315" s="38"/>
      <c r="D315" s="60"/>
      <c r="E315" s="41"/>
      <c r="F315" s="27"/>
      <c r="G315" s="7"/>
      <c r="N315" s="2"/>
    </row>
    <row r="316" spans="1:14" s="20" customFormat="1" ht="14.25">
      <c r="A316" s="7">
        <f t="shared" si="2"/>
        <v>32</v>
      </c>
      <c r="B316" s="56" t="s">
        <v>125</v>
      </c>
      <c r="E316" s="21"/>
      <c r="F316" s="21"/>
      <c r="G316" s="21"/>
      <c r="N316" s="2"/>
    </row>
    <row r="317" spans="1:14" s="20" customFormat="1" ht="14.25">
      <c r="A317" s="7">
        <f t="shared" si="2"/>
        <v>33</v>
      </c>
      <c r="B317" s="56" t="s">
        <v>198</v>
      </c>
      <c r="E317" s="21"/>
      <c r="F317" s="21"/>
      <c r="G317" s="21"/>
      <c r="N317" s="2"/>
    </row>
    <row r="318" spans="1:14" s="20" customFormat="1" ht="14.25">
      <c r="A318" s="7">
        <f t="shared" si="2"/>
        <v>34</v>
      </c>
      <c r="B318" s="56" t="s">
        <v>199</v>
      </c>
      <c r="E318" s="21"/>
      <c r="F318" s="21"/>
      <c r="G318" s="21"/>
      <c r="N318" s="2"/>
    </row>
    <row r="319" spans="1:14" s="20" customFormat="1" ht="28.5">
      <c r="A319" s="7">
        <f t="shared" si="2"/>
        <v>35</v>
      </c>
      <c r="B319" s="56" t="s">
        <v>238</v>
      </c>
      <c r="E319" s="21"/>
      <c r="F319" s="21"/>
      <c r="G319" s="21"/>
      <c r="N319" s="2"/>
    </row>
    <row r="320" spans="1:14" s="20" customFormat="1" ht="28.5">
      <c r="A320" s="7">
        <f t="shared" si="2"/>
        <v>36</v>
      </c>
      <c r="B320" s="56" t="s">
        <v>329</v>
      </c>
      <c r="E320" s="21"/>
      <c r="F320" s="21"/>
      <c r="G320" s="21"/>
      <c r="N320" s="2"/>
    </row>
    <row r="321" spans="1:14" s="20" customFormat="1" ht="28.5">
      <c r="A321" s="7">
        <f t="shared" si="2"/>
        <v>37</v>
      </c>
      <c r="B321" s="56" t="s">
        <v>307</v>
      </c>
      <c r="E321" s="21"/>
      <c r="F321" s="21"/>
      <c r="G321" s="21"/>
      <c r="N321" s="2"/>
    </row>
    <row r="322" spans="1:14" s="20" customFormat="1" ht="28.5">
      <c r="A322" s="7">
        <f t="shared" si="2"/>
        <v>38</v>
      </c>
      <c r="B322" s="56" t="s">
        <v>388</v>
      </c>
      <c r="E322" s="21"/>
      <c r="F322" s="21"/>
      <c r="G322" s="21"/>
      <c r="N322" s="2"/>
    </row>
    <row r="323" spans="1:14" s="20" customFormat="1" ht="28.5">
      <c r="A323" s="7">
        <f t="shared" si="2"/>
        <v>39</v>
      </c>
      <c r="B323" s="56" t="s">
        <v>364</v>
      </c>
      <c r="E323" s="21"/>
      <c r="F323" s="21"/>
      <c r="G323" s="21"/>
      <c r="N323" s="2"/>
    </row>
    <row r="324" spans="1:14" s="20" customFormat="1" ht="28.5">
      <c r="A324" s="7">
        <f t="shared" si="2"/>
        <v>40</v>
      </c>
      <c r="B324" s="56" t="s">
        <v>296</v>
      </c>
      <c r="E324" s="21"/>
      <c r="F324" s="21"/>
      <c r="G324" s="21"/>
      <c r="N324" s="2"/>
    </row>
    <row r="325" spans="1:14" s="20" customFormat="1" ht="28.5">
      <c r="A325" s="7">
        <f t="shared" si="2"/>
        <v>41</v>
      </c>
      <c r="B325" s="56" t="s">
        <v>320</v>
      </c>
      <c r="E325" s="21"/>
      <c r="F325" s="21"/>
      <c r="G325" s="21"/>
      <c r="N325" s="2"/>
    </row>
    <row r="326" spans="1:14" s="20" customFormat="1" ht="14.25">
      <c r="A326" s="21">
        <f t="shared" si="2"/>
        <v>42</v>
      </c>
      <c r="B326" s="61" t="s">
        <v>348</v>
      </c>
      <c r="E326" s="21"/>
      <c r="F326" s="21"/>
      <c r="G326" s="21"/>
      <c r="N326" s="26"/>
    </row>
    <row r="327" spans="1:14" s="20" customFormat="1" ht="14.25">
      <c r="A327" s="21">
        <f t="shared" si="2"/>
        <v>43</v>
      </c>
      <c r="B327" s="56" t="s">
        <v>368</v>
      </c>
      <c r="E327" s="21"/>
      <c r="F327" s="21"/>
      <c r="G327" s="21"/>
      <c r="N327" s="2"/>
    </row>
    <row r="328" spans="2:13" s="17" customFormat="1" ht="15">
      <c r="B328" s="55" t="s">
        <v>190</v>
      </c>
      <c r="E328" s="18"/>
      <c r="F328" s="18"/>
      <c r="G328" s="18"/>
      <c r="H328" s="18"/>
      <c r="I328" s="18"/>
      <c r="J328" s="18"/>
      <c r="K328" s="18"/>
      <c r="L328" s="18"/>
      <c r="M328" s="18"/>
    </row>
    <row r="329" spans="2:14" s="7" customFormat="1" ht="14.25">
      <c r="B329" s="54" t="s">
        <v>104</v>
      </c>
      <c r="C329" s="43"/>
      <c r="D329" s="3"/>
      <c r="E329" s="21"/>
      <c r="G329" s="21"/>
      <c r="N329" s="2"/>
    </row>
    <row r="330" spans="2:14" s="7" customFormat="1" ht="14.25">
      <c r="B330" s="52" t="s">
        <v>150</v>
      </c>
      <c r="C330" s="43"/>
      <c r="D330" s="3"/>
      <c r="E330" s="21"/>
      <c r="G330" s="21"/>
      <c r="N330" s="2"/>
    </row>
    <row r="331" spans="2:14" s="7" customFormat="1" ht="14.25">
      <c r="B331" s="52" t="s">
        <v>151</v>
      </c>
      <c r="C331" s="43"/>
      <c r="D331" s="3"/>
      <c r="E331" s="21"/>
      <c r="G331" s="21"/>
      <c r="N331" s="2"/>
    </row>
    <row r="332" spans="2:14" s="7" customFormat="1" ht="14.25">
      <c r="B332" s="52" t="s">
        <v>105</v>
      </c>
      <c r="C332" s="44"/>
      <c r="D332" s="3"/>
      <c r="E332" s="21"/>
      <c r="G332" s="21"/>
      <c r="N332" s="2"/>
    </row>
    <row r="333" spans="2:14" s="7" customFormat="1" ht="14.25">
      <c r="B333" s="52" t="s">
        <v>187</v>
      </c>
      <c r="C333" s="44"/>
      <c r="D333" s="3"/>
      <c r="E333" s="21"/>
      <c r="G333" s="21"/>
      <c r="N333" s="2"/>
    </row>
    <row r="334" spans="2:14" s="7" customFormat="1" ht="28.5">
      <c r="B334" s="52" t="s">
        <v>188</v>
      </c>
      <c r="C334" s="44"/>
      <c r="D334" s="3"/>
      <c r="E334" s="21"/>
      <c r="G334" s="21"/>
      <c r="N334" s="2"/>
    </row>
    <row r="335" spans="2:14" s="23" customFormat="1" ht="14.25">
      <c r="B335" s="56" t="s">
        <v>264</v>
      </c>
      <c r="C335" s="35"/>
      <c r="E335" s="21"/>
      <c r="F335" s="21"/>
      <c r="G335" s="21"/>
      <c r="N335" s="2"/>
    </row>
    <row r="336" spans="2:14" ht="14.25">
      <c r="B336" s="56" t="s">
        <v>232</v>
      </c>
      <c r="E336" s="20"/>
      <c r="F336" s="20"/>
      <c r="G336" s="38"/>
      <c r="N336" s="2"/>
    </row>
    <row r="337" spans="2:14" ht="14.25">
      <c r="B337" s="56" t="s">
        <v>246</v>
      </c>
      <c r="E337" s="20"/>
      <c r="F337" s="20"/>
      <c r="G337" s="20"/>
      <c r="N337" s="2"/>
    </row>
    <row r="338" spans="2:14" ht="14.25">
      <c r="B338" s="56" t="s">
        <v>283</v>
      </c>
      <c r="F338" s="2"/>
      <c r="N338" s="2"/>
    </row>
    <row r="344" spans="2:14" s="17" customFormat="1" ht="15">
      <c r="B344" s="55" t="s">
        <v>195</v>
      </c>
      <c r="E344" s="18"/>
      <c r="F344" s="18"/>
      <c r="G344" s="18"/>
      <c r="H344" s="18"/>
      <c r="I344" s="18"/>
      <c r="J344" s="18"/>
      <c r="K344" s="18"/>
      <c r="L344" s="18"/>
      <c r="M344" s="18"/>
      <c r="N344" s="18"/>
    </row>
    <row r="345" spans="2:14" s="15" customFormat="1" ht="28.5">
      <c r="B345" s="54" t="s">
        <v>266</v>
      </c>
      <c r="C345" s="2"/>
      <c r="D345" s="2"/>
      <c r="E345" s="7"/>
      <c r="G345" s="8"/>
      <c r="N345" s="2"/>
    </row>
    <row r="346" spans="2:14" s="4" customFormat="1" ht="28.5">
      <c r="B346" s="54" t="s">
        <v>265</v>
      </c>
      <c r="C346" s="53"/>
      <c r="D346" s="2"/>
      <c r="E346" s="7"/>
      <c r="G346" s="8"/>
      <c r="N346" s="2"/>
    </row>
    <row r="347" spans="2:14" ht="14.25">
      <c r="B347" s="54"/>
      <c r="C347" s="2"/>
      <c r="D347" s="2"/>
      <c r="E347" s="7"/>
      <c r="G347" s="15"/>
      <c r="N347" s="2"/>
    </row>
    <row r="349" spans="2:13" s="17" customFormat="1" ht="15">
      <c r="B349" s="55" t="s">
        <v>152</v>
      </c>
      <c r="E349" s="18"/>
      <c r="F349" s="18"/>
      <c r="G349" s="18"/>
      <c r="H349" s="18"/>
      <c r="I349" s="18"/>
      <c r="J349" s="18"/>
      <c r="K349" s="18"/>
      <c r="L349" s="18"/>
      <c r="M349" s="18"/>
    </row>
    <row r="350" spans="2:14" s="15" customFormat="1" ht="12.75">
      <c r="B350" s="67"/>
      <c r="N350" s="2"/>
    </row>
    <row r="351" spans="2:14" s="4" customFormat="1" ht="28.5">
      <c r="B351" s="54" t="s">
        <v>267</v>
      </c>
      <c r="C351" s="45"/>
      <c r="D351" s="35"/>
      <c r="E351" s="7"/>
      <c r="N351" s="2"/>
    </row>
    <row r="352" spans="2:14" ht="14.25">
      <c r="B352" s="54"/>
      <c r="E352" s="7"/>
      <c r="N352" s="2"/>
    </row>
    <row r="354" spans="2:13" s="17" customFormat="1" ht="15">
      <c r="B354" s="55" t="s">
        <v>153</v>
      </c>
      <c r="E354" s="18"/>
      <c r="F354" s="18"/>
      <c r="G354" s="18"/>
      <c r="H354" s="18"/>
      <c r="I354" s="18"/>
      <c r="J354" s="18"/>
      <c r="K354" s="18"/>
      <c r="L354" s="18"/>
      <c r="M354" s="18"/>
    </row>
    <row r="355" s="15" customFormat="1" ht="11.25">
      <c r="B355" s="67"/>
    </row>
    <row r="356" spans="2:14" s="4" customFormat="1" ht="14.25">
      <c r="B356" s="54" t="s">
        <v>107</v>
      </c>
      <c r="C356" s="47"/>
      <c r="D356" s="70"/>
      <c r="E356" s="41"/>
      <c r="F356" s="41"/>
      <c r="G356" s="41"/>
      <c r="H356" s="35"/>
      <c r="N356" s="2"/>
    </row>
    <row r="357" spans="2:14" ht="14.25">
      <c r="B357" s="52" t="s">
        <v>189</v>
      </c>
      <c r="C357" s="38"/>
      <c r="D357" s="70"/>
      <c r="E357" s="41"/>
      <c r="F357" s="41"/>
      <c r="G357" s="41"/>
      <c r="H357" s="38"/>
      <c r="N357" s="2"/>
    </row>
    <row r="358" spans="2:14" ht="14.25">
      <c r="B358" s="39" t="s">
        <v>337</v>
      </c>
      <c r="E358" s="41"/>
      <c r="G358" s="41"/>
      <c r="N358" s="2"/>
    </row>
    <row r="359" spans="2:14" s="17" customFormat="1" ht="15">
      <c r="B359" s="55" t="s">
        <v>154</v>
      </c>
      <c r="E359" s="18"/>
      <c r="F359" s="18"/>
      <c r="G359" s="18"/>
      <c r="H359" s="18"/>
      <c r="I359" s="18"/>
      <c r="J359" s="18"/>
      <c r="K359" s="18"/>
      <c r="L359" s="18"/>
      <c r="M359" s="18"/>
      <c r="N359" s="18"/>
    </row>
    <row r="360" s="15" customFormat="1" ht="11.25">
      <c r="B360" s="67"/>
    </row>
    <row r="361" spans="2:14" s="4" customFormat="1" ht="14.25">
      <c r="B361" s="54" t="s">
        <v>268</v>
      </c>
      <c r="C361" s="45"/>
      <c r="D361" s="46"/>
      <c r="E361" s="41"/>
      <c r="F361" s="35"/>
      <c r="G361" s="35"/>
      <c r="H361" s="35"/>
      <c r="N361" s="2"/>
    </row>
    <row r="362" spans="2:14" ht="14.25">
      <c r="B362" s="54" t="s">
        <v>269</v>
      </c>
      <c r="D362" s="62"/>
      <c r="N362" s="2"/>
    </row>
    <row r="364" spans="2:13" s="17" customFormat="1" ht="15">
      <c r="B364" s="55" t="s">
        <v>155</v>
      </c>
      <c r="E364" s="18"/>
      <c r="F364" s="18"/>
      <c r="G364" s="18"/>
      <c r="H364" s="18"/>
      <c r="I364" s="18"/>
      <c r="J364" s="18"/>
      <c r="K364" s="18"/>
      <c r="L364" s="18"/>
      <c r="M364" s="18"/>
    </row>
    <row r="365" s="15" customFormat="1" ht="11.25">
      <c r="B365" s="67"/>
    </row>
    <row r="366" spans="2:14" s="7" customFormat="1" ht="14.25">
      <c r="B366" s="54" t="s">
        <v>109</v>
      </c>
      <c r="C366" s="13"/>
      <c r="D366" s="57"/>
      <c r="E366" s="41"/>
      <c r="F366" s="41"/>
      <c r="G366" s="41"/>
      <c r="N366" s="2"/>
    </row>
    <row r="367" spans="2:14" s="7" customFormat="1" ht="14.25">
      <c r="B367" s="52" t="s">
        <v>110</v>
      </c>
      <c r="C367" s="4"/>
      <c r="D367" s="35"/>
      <c r="E367" s="41"/>
      <c r="F367" s="41"/>
      <c r="G367" s="41"/>
      <c r="N367" s="2"/>
    </row>
    <row r="368" spans="2:14" s="7" customFormat="1" ht="14.25">
      <c r="B368" s="52" t="s">
        <v>111</v>
      </c>
      <c r="C368" s="4"/>
      <c r="D368" s="35"/>
      <c r="E368" s="41"/>
      <c r="F368" s="41"/>
      <c r="G368" s="41"/>
      <c r="N368" s="2"/>
    </row>
    <row r="369" ht="14.25">
      <c r="B369" s="52" t="s">
        <v>125</v>
      </c>
    </row>
    <row r="371" spans="2:13" s="17" customFormat="1" ht="15">
      <c r="B371" s="55" t="s">
        <v>197</v>
      </c>
      <c r="E371" s="18"/>
      <c r="F371" s="18"/>
      <c r="G371" s="18"/>
      <c r="H371" s="18"/>
      <c r="I371" s="18"/>
      <c r="J371" s="18"/>
      <c r="K371" s="18"/>
      <c r="L371" s="18"/>
      <c r="M371" s="18"/>
    </row>
    <row r="372" s="15" customFormat="1" ht="11.25">
      <c r="B372" s="67"/>
    </row>
    <row r="373" spans="2:14" s="4" customFormat="1" ht="14.25">
      <c r="B373" s="54" t="s">
        <v>112</v>
      </c>
      <c r="C373" s="45"/>
      <c r="D373" s="16"/>
      <c r="E373" s="7"/>
      <c r="N373" s="2"/>
    </row>
    <row r="376" spans="2:13" s="17" customFormat="1" ht="15">
      <c r="B376" s="55" t="s">
        <v>159</v>
      </c>
      <c r="E376" s="18"/>
      <c r="F376" s="18"/>
      <c r="G376" s="18"/>
      <c r="H376" s="18"/>
      <c r="I376" s="18"/>
      <c r="J376" s="18"/>
      <c r="K376" s="18"/>
      <c r="L376" s="18"/>
      <c r="M376" s="18"/>
    </row>
    <row r="377" spans="2:14" s="15" customFormat="1" ht="15">
      <c r="B377" s="66" t="s">
        <v>321</v>
      </c>
      <c r="E377" s="7"/>
      <c r="F377" s="7"/>
      <c r="G377" s="7"/>
      <c r="N377" s="2"/>
    </row>
    <row r="378" spans="2:14" s="4" customFormat="1" ht="14.25">
      <c r="B378" s="54" t="s">
        <v>322</v>
      </c>
      <c r="C378" s="14"/>
      <c r="D378" s="16"/>
      <c r="E378" s="7"/>
      <c r="F378" s="7"/>
      <c r="G378" s="7"/>
      <c r="N378" s="2"/>
    </row>
    <row r="379" spans="2:14" s="21" customFormat="1" ht="14.25">
      <c r="B379" s="56" t="s">
        <v>327</v>
      </c>
      <c r="C379" s="23"/>
      <c r="D379" s="23"/>
      <c r="N379" s="26"/>
    </row>
    <row r="380" spans="2:14" s="21" customFormat="1" ht="14.25">
      <c r="B380" s="56" t="s">
        <v>325</v>
      </c>
      <c r="C380" s="23"/>
      <c r="D380" s="23"/>
      <c r="N380" s="26"/>
    </row>
    <row r="381" spans="2:14" s="21" customFormat="1" ht="14.25">
      <c r="B381" s="56" t="s">
        <v>326</v>
      </c>
      <c r="C381" s="23"/>
      <c r="D381" s="23"/>
      <c r="J381" s="69"/>
      <c r="K381" s="69"/>
      <c r="N381" s="26"/>
    </row>
    <row r="382" spans="2:14" s="7" customFormat="1" ht="14.25">
      <c r="B382" s="52"/>
      <c r="C382" s="4"/>
      <c r="D382" s="4"/>
      <c r="J382" s="3"/>
      <c r="K382" s="3"/>
      <c r="L382" s="3"/>
      <c r="N382" s="2"/>
    </row>
    <row r="383" spans="2:14" s="7" customFormat="1" ht="14.25">
      <c r="B383" s="52" t="s">
        <v>349</v>
      </c>
      <c r="C383" s="4"/>
      <c r="D383" s="4"/>
      <c r="J383" s="3"/>
      <c r="K383" s="3"/>
      <c r="L383" s="3"/>
      <c r="N383" s="2"/>
    </row>
    <row r="384" spans="2:14" s="7" customFormat="1" ht="14.25">
      <c r="B384" s="52" t="s">
        <v>350</v>
      </c>
      <c r="C384" s="4"/>
      <c r="D384" s="4"/>
      <c r="J384" s="3"/>
      <c r="K384" s="3"/>
      <c r="L384" s="3"/>
      <c r="N384" s="2"/>
    </row>
    <row r="385" spans="2:14" s="7" customFormat="1" ht="28.5">
      <c r="B385" s="52" t="s">
        <v>351</v>
      </c>
      <c r="C385" s="4"/>
      <c r="D385" s="4"/>
      <c r="J385" s="3"/>
      <c r="K385" s="3"/>
      <c r="L385" s="3"/>
      <c r="N385" s="2"/>
    </row>
    <row r="386" spans="2:14" s="7" customFormat="1" ht="28.5">
      <c r="B386" s="52" t="s">
        <v>352</v>
      </c>
      <c r="C386" s="4"/>
      <c r="D386" s="4"/>
      <c r="J386" s="3"/>
      <c r="K386" s="3"/>
      <c r="L386" s="3"/>
      <c r="N386" s="2"/>
    </row>
    <row r="387" spans="2:14" s="7" customFormat="1" ht="14.25">
      <c r="B387" s="52"/>
      <c r="C387" s="4"/>
      <c r="D387" s="4"/>
      <c r="J387" s="3"/>
      <c r="K387" s="3"/>
      <c r="L387" s="3"/>
      <c r="N387" s="2"/>
    </row>
    <row r="388" spans="2:14" ht="14.25">
      <c r="B388" s="52" t="s">
        <v>302</v>
      </c>
      <c r="C388" s="4"/>
      <c r="N388" s="2"/>
    </row>
    <row r="389" spans="2:14" ht="14.25">
      <c r="B389" s="52" t="s">
        <v>353</v>
      </c>
      <c r="C389" s="4"/>
      <c r="N389" s="2"/>
    </row>
    <row r="390" spans="2:14" ht="14.25">
      <c r="B390" s="52" t="s">
        <v>356</v>
      </c>
      <c r="N390" s="2"/>
    </row>
    <row r="391" spans="2:14" ht="14.25">
      <c r="B391" s="52"/>
      <c r="N391" s="2"/>
    </row>
    <row r="392" spans="2:14" ht="14.25">
      <c r="B392" s="52"/>
      <c r="N392" s="2"/>
    </row>
    <row r="393" spans="2:14" ht="14.25">
      <c r="B393" s="52"/>
      <c r="N393" s="2"/>
    </row>
    <row r="394" spans="2:14" ht="14.25">
      <c r="B394" s="52"/>
      <c r="N394" s="2"/>
    </row>
    <row r="395" spans="2:14" ht="14.25">
      <c r="B395" s="52"/>
      <c r="N395" s="2"/>
    </row>
    <row r="396" spans="2:14" ht="14.25">
      <c r="B396" s="52"/>
      <c r="N396" s="2"/>
    </row>
    <row r="397" spans="2:14" ht="14.25">
      <c r="B397" s="52"/>
      <c r="N397" s="2"/>
    </row>
    <row r="398" spans="2:14" ht="14.25">
      <c r="B398" s="52"/>
      <c r="N398" s="2"/>
    </row>
    <row r="399" spans="2:14" ht="14.25">
      <c r="B399" s="52" t="s">
        <v>282</v>
      </c>
      <c r="N399" s="2"/>
    </row>
    <row r="400" spans="2:14" ht="14.25">
      <c r="B400" s="52" t="s">
        <v>281</v>
      </c>
      <c r="N400" s="2"/>
    </row>
    <row r="401" spans="2:14" ht="14.25">
      <c r="B401" s="52" t="s">
        <v>280</v>
      </c>
      <c r="N401" s="2"/>
    </row>
    <row r="402" spans="2:14" ht="28.5">
      <c r="B402" s="52" t="s">
        <v>289</v>
      </c>
      <c r="N402" s="2"/>
    </row>
    <row r="403" spans="2:14" ht="28.5">
      <c r="B403" s="52" t="s">
        <v>297</v>
      </c>
      <c r="N403" s="2"/>
    </row>
    <row r="404" spans="2:13" s="17" customFormat="1" ht="15">
      <c r="B404" s="55" t="s">
        <v>158</v>
      </c>
      <c r="E404" s="18"/>
      <c r="F404" s="18"/>
      <c r="G404" s="18"/>
      <c r="H404" s="18"/>
      <c r="I404" s="18"/>
      <c r="J404" s="18"/>
      <c r="K404" s="18"/>
      <c r="L404" s="18"/>
      <c r="M404" s="18"/>
    </row>
    <row r="405" spans="2:14" s="4" customFormat="1" ht="42.75">
      <c r="B405" s="54" t="s">
        <v>308</v>
      </c>
      <c r="N405" s="2"/>
    </row>
    <row r="406" spans="2:14" s="4" customFormat="1" ht="14.25">
      <c r="B406" s="54" t="s">
        <v>290</v>
      </c>
      <c r="N406" s="2"/>
    </row>
    <row r="407" spans="2:14" s="4" customFormat="1" ht="57">
      <c r="B407" s="54" t="s">
        <v>332</v>
      </c>
      <c r="N407" s="2"/>
    </row>
    <row r="408" spans="2:14" s="4" customFormat="1" ht="57">
      <c r="B408" s="54" t="s">
        <v>333</v>
      </c>
      <c r="N408" s="2"/>
    </row>
    <row r="409" spans="2:14" s="4" customFormat="1" ht="14.25">
      <c r="B409" s="54"/>
      <c r="N409" s="2"/>
    </row>
    <row r="410" s="4" customFormat="1" ht="14.25">
      <c r="B410" s="54"/>
    </row>
    <row r="411" s="4" customFormat="1" ht="14.25">
      <c r="B411" s="54"/>
    </row>
    <row r="412" spans="2:5" s="4" customFormat="1" ht="14.25">
      <c r="B412" s="54"/>
      <c r="C412" s="14"/>
      <c r="D412" s="16"/>
      <c r="E412" s="7"/>
    </row>
    <row r="413" s="4" customFormat="1" ht="14.25">
      <c r="B413" s="68"/>
    </row>
    <row r="414" spans="2:13" s="17" customFormat="1" ht="30">
      <c r="B414" s="55" t="s">
        <v>157</v>
      </c>
      <c r="E414" s="18"/>
      <c r="F414" s="18"/>
      <c r="G414" s="18"/>
      <c r="H414" s="18"/>
      <c r="I414" s="18"/>
      <c r="J414" s="18"/>
      <c r="K414" s="18"/>
      <c r="L414" s="18"/>
      <c r="M414" s="18"/>
    </row>
    <row r="415" spans="2:14" s="4" customFormat="1" ht="71.25">
      <c r="B415" s="54" t="s">
        <v>359</v>
      </c>
      <c r="N415" s="2"/>
    </row>
    <row r="416" spans="2:14" s="4" customFormat="1" ht="42.75">
      <c r="B416" s="54" t="s">
        <v>360</v>
      </c>
      <c r="N416" s="2"/>
    </row>
    <row r="417" spans="2:14" s="4" customFormat="1" ht="28.5">
      <c r="B417" s="54" t="s">
        <v>309</v>
      </c>
      <c r="N417" s="2"/>
    </row>
    <row r="418" spans="2:14" s="4" customFormat="1" ht="28.5">
      <c r="B418" s="54" t="s">
        <v>310</v>
      </c>
      <c r="N418" s="2"/>
    </row>
    <row r="419" spans="2:14" s="4" customFormat="1" ht="42.75">
      <c r="B419" s="54" t="s">
        <v>311</v>
      </c>
      <c r="N419" s="2"/>
    </row>
    <row r="420" spans="2:14" s="4" customFormat="1" ht="71.25">
      <c r="B420" s="54" t="s">
        <v>319</v>
      </c>
      <c r="N420" s="2"/>
    </row>
    <row r="421" spans="2:14" s="4" customFormat="1" ht="42.75">
      <c r="B421" s="54" t="s">
        <v>318</v>
      </c>
      <c r="N421" s="2"/>
    </row>
    <row r="422" spans="2:14" s="4" customFormat="1" ht="42.75">
      <c r="B422" s="54" t="s">
        <v>323</v>
      </c>
      <c r="N422" s="2"/>
    </row>
    <row r="423" spans="2:14" s="4" customFormat="1" ht="42.75">
      <c r="B423" s="54" t="s">
        <v>324</v>
      </c>
      <c r="N423" s="2"/>
    </row>
    <row r="424" spans="2:14" s="4" customFormat="1" ht="42.75">
      <c r="B424" s="52" t="s">
        <v>328</v>
      </c>
      <c r="N424" s="2"/>
    </row>
    <row r="425" spans="2:14" s="4" customFormat="1" ht="57">
      <c r="B425" s="52" t="s">
        <v>331</v>
      </c>
      <c r="N425" s="2"/>
    </row>
    <row r="426" spans="2:14" s="4" customFormat="1" ht="14.25">
      <c r="B426" s="54"/>
      <c r="N426" s="2"/>
    </row>
    <row r="427" spans="2:14" s="4" customFormat="1" ht="14.25">
      <c r="B427" s="54"/>
      <c r="N427" s="2"/>
    </row>
    <row r="428" spans="2:14" s="4" customFormat="1" ht="14.25">
      <c r="B428" s="54"/>
      <c r="N428" s="2"/>
    </row>
    <row r="429" spans="2:14" s="4" customFormat="1" ht="14.25">
      <c r="B429" s="54"/>
      <c r="N429" s="2"/>
    </row>
    <row r="430" spans="2:14" s="4" customFormat="1" ht="14.25">
      <c r="B430" s="54"/>
      <c r="N430" s="2"/>
    </row>
    <row r="431" spans="2:14" s="4" customFormat="1" ht="14.25">
      <c r="B431" s="54"/>
      <c r="N431" s="2"/>
    </row>
    <row r="432" spans="2:14" s="4" customFormat="1" ht="14.25">
      <c r="B432" s="54"/>
      <c r="N432" s="2"/>
    </row>
    <row r="433" spans="2:14" s="4" customFormat="1" ht="14.25">
      <c r="B433" s="54"/>
      <c r="N433" s="2"/>
    </row>
    <row r="434" s="4" customFormat="1" ht="14.25">
      <c r="B434" s="54"/>
    </row>
    <row r="435" s="4" customFormat="1" ht="14.25">
      <c r="B435" s="54"/>
    </row>
    <row r="436" s="4" customFormat="1" ht="14.25">
      <c r="B436" s="54"/>
    </row>
    <row r="437" s="4" customFormat="1" ht="14.25">
      <c r="B437" s="54"/>
    </row>
    <row r="438" s="4" customFormat="1" ht="14.25">
      <c r="B438" s="54"/>
    </row>
    <row r="439" s="4" customFormat="1" ht="14.25">
      <c r="B439" s="54"/>
    </row>
    <row r="440" spans="2:13" s="17" customFormat="1" ht="15">
      <c r="B440" s="55" t="s">
        <v>156</v>
      </c>
      <c r="E440" s="18"/>
      <c r="F440" s="18"/>
      <c r="G440" s="18"/>
      <c r="H440" s="18"/>
      <c r="I440" s="18"/>
      <c r="J440" s="18"/>
      <c r="K440" s="18"/>
      <c r="L440" s="18"/>
      <c r="M440" s="18"/>
    </row>
    <row r="441" spans="2:14" s="4" customFormat="1" ht="42.75">
      <c r="B441" s="54" t="s">
        <v>312</v>
      </c>
      <c r="N441" s="2"/>
    </row>
    <row r="442" spans="2:14" s="4" customFormat="1" ht="14.25">
      <c r="B442" s="54"/>
      <c r="N442" s="2"/>
    </row>
    <row r="443" spans="2:14" s="4" customFormat="1" ht="14.25">
      <c r="B443" s="54"/>
      <c r="N443" s="2"/>
    </row>
    <row r="444" spans="2:14" s="4" customFormat="1" ht="14.25">
      <c r="B444" s="54"/>
      <c r="N444" s="2"/>
    </row>
    <row r="445" s="4" customFormat="1" ht="14.25">
      <c r="B445" s="54"/>
    </row>
    <row r="446" s="4" customFormat="1" ht="14.25">
      <c r="B446" s="54"/>
    </row>
    <row r="447" spans="2:13" s="17" customFormat="1" ht="30">
      <c r="B447" s="55" t="s">
        <v>270</v>
      </c>
      <c r="E447" s="18"/>
      <c r="F447" s="18"/>
      <c r="G447" s="18"/>
      <c r="H447" s="18"/>
      <c r="I447" s="18"/>
      <c r="J447" s="18"/>
      <c r="K447" s="18"/>
      <c r="L447" s="18"/>
      <c r="M447" s="18"/>
    </row>
    <row r="448" spans="2:14" s="4" customFormat="1" ht="14.25">
      <c r="B448" s="54" t="s">
        <v>389</v>
      </c>
      <c r="C448" s="47"/>
      <c r="D448" s="58"/>
      <c r="E448" s="7"/>
      <c r="N448" s="2"/>
    </row>
    <row r="449" spans="2:14" s="4" customFormat="1" ht="14.25">
      <c r="B449" s="54" t="s">
        <v>234</v>
      </c>
      <c r="C449" s="14"/>
      <c r="D449" s="58"/>
      <c r="E449" s="7"/>
      <c r="N449" s="2"/>
    </row>
    <row r="450" spans="2:13" s="17" customFormat="1" ht="30">
      <c r="B450" s="55" t="s">
        <v>245</v>
      </c>
      <c r="D450" s="18"/>
      <c r="E450" s="18"/>
      <c r="F450" s="18"/>
      <c r="G450" s="18"/>
      <c r="H450" s="18"/>
      <c r="I450" s="18"/>
      <c r="J450" s="18"/>
      <c r="K450" s="18"/>
      <c r="L450" s="18"/>
      <c r="M450" s="18"/>
    </row>
    <row r="451" spans="2:7" s="4" customFormat="1" ht="14.25">
      <c r="B451" s="54"/>
      <c r="C451" s="14"/>
      <c r="D451" s="70"/>
      <c r="E451" s="7"/>
      <c r="F451" s="7"/>
      <c r="G451" s="7"/>
    </row>
    <row r="452" spans="2:7" s="4" customFormat="1" ht="14.25">
      <c r="B452" s="54"/>
      <c r="C452" s="14"/>
      <c r="D452" s="16"/>
      <c r="E452" s="7"/>
      <c r="F452" s="7"/>
      <c r="G452" s="7"/>
    </row>
    <row r="453" spans="2:14" s="4" customFormat="1" ht="14.25">
      <c r="B453" s="68" t="s">
        <v>115</v>
      </c>
      <c r="C453" s="14"/>
      <c r="D453" s="16"/>
      <c r="E453" s="25"/>
      <c r="F453" s="25"/>
      <c r="G453" s="25"/>
      <c r="H453" s="25"/>
      <c r="I453" s="25"/>
      <c r="J453" s="25"/>
      <c r="K453" s="25"/>
      <c r="L453" s="25"/>
      <c r="M453" s="25"/>
      <c r="N453" s="25"/>
    </row>
    <row r="454" spans="2:14" s="4" customFormat="1" ht="14.25">
      <c r="B454" s="54"/>
      <c r="C454" s="14"/>
      <c r="D454" s="16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2:14" s="4" customFormat="1" ht="14.25">
      <c r="B455" s="54"/>
      <c r="C455" s="14"/>
      <c r="D455" s="16"/>
      <c r="E455" s="25"/>
      <c r="F455" s="25"/>
      <c r="G455" s="25"/>
      <c r="H455" s="25"/>
      <c r="I455" s="25"/>
      <c r="J455" s="25"/>
      <c r="K455" s="25"/>
      <c r="L455" s="25"/>
      <c r="M455" s="25"/>
      <c r="N455" s="25"/>
    </row>
    <row r="456" spans="2:7" s="4" customFormat="1" ht="14.25">
      <c r="B456" s="54"/>
      <c r="C456" s="14"/>
      <c r="D456" s="16"/>
      <c r="E456" s="7"/>
      <c r="F456" s="7"/>
      <c r="G456" s="7"/>
    </row>
    <row r="457" spans="2:7" s="4" customFormat="1" ht="14.25">
      <c r="B457" s="54"/>
      <c r="C457" s="14"/>
      <c r="D457" s="16"/>
      <c r="E457" s="7"/>
      <c r="F457" s="7"/>
      <c r="G457" s="7"/>
    </row>
    <row r="458" spans="2:7" s="4" customFormat="1" ht="14.25">
      <c r="B458" s="54"/>
      <c r="C458" s="14"/>
      <c r="D458" s="16"/>
      <c r="E458" s="7"/>
      <c r="F458" s="25"/>
      <c r="G458" s="7"/>
    </row>
    <row r="459" ht="12.75">
      <c r="F459" s="37"/>
    </row>
    <row r="460" ht="12.75">
      <c r="F460" s="37"/>
    </row>
  </sheetData>
  <sheetProtection/>
  <mergeCells count="1">
    <mergeCell ref="J1:L1"/>
  </mergeCells>
  <printOptions/>
  <pageMargins left="0.3937007874015748" right="0" top="0.1968503937007874" bottom="0" header="0.5118110236220472" footer="0.5118110236220472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O461"/>
  <sheetViews>
    <sheetView tabSelected="1" zoomScalePageLayoutView="0" workbookViewId="0" topLeftCell="A1">
      <pane xSplit="5" ySplit="19" topLeftCell="J20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1" sqref="B1"/>
    </sheetView>
  </sheetViews>
  <sheetFormatPr defaultColWidth="9.00390625" defaultRowHeight="12.75"/>
  <cols>
    <col min="1" max="1" width="4.625" style="0" customWidth="1"/>
    <col min="2" max="2" width="41.125" style="39" customWidth="1"/>
    <col min="3" max="3" width="7.00390625" style="0" bestFit="1" customWidth="1"/>
    <col min="4" max="4" width="9.00390625" style="0" bestFit="1" customWidth="1"/>
    <col min="5" max="5" width="9.75390625" style="0" bestFit="1" customWidth="1"/>
    <col min="6" max="6" width="10.625" style="0" customWidth="1"/>
    <col min="7" max="8" width="9.875" style="0" bestFit="1" customWidth="1"/>
    <col min="9" max="9" width="6.25390625" style="0" bestFit="1" customWidth="1"/>
    <col min="10" max="10" width="8.375" style="0" bestFit="1" customWidth="1"/>
    <col min="11" max="11" width="8.75390625" style="0" customWidth="1"/>
    <col min="12" max="12" width="9.875" style="0" bestFit="1" customWidth="1"/>
    <col min="13" max="13" width="6.25390625" style="0" bestFit="1" customWidth="1"/>
    <col min="14" max="14" width="10.75390625" style="0" bestFit="1" customWidth="1"/>
    <col min="15" max="15" width="11.625" style="20" customWidth="1"/>
  </cols>
  <sheetData>
    <row r="1" spans="2:12" ht="12.75" customHeight="1">
      <c r="B1" s="39" t="str">
        <f>Жуків!B1</f>
        <v>Розрахунок по КЕКВ на 2020 рік</v>
      </c>
      <c r="E1" s="49" t="s">
        <v>235</v>
      </c>
      <c r="F1" s="49" t="s">
        <v>235</v>
      </c>
      <c r="G1" s="49" t="s">
        <v>235</v>
      </c>
      <c r="H1" s="49" t="s">
        <v>200</v>
      </c>
      <c r="J1" s="75" t="s">
        <v>114</v>
      </c>
      <c r="K1" s="75"/>
      <c r="L1" s="75"/>
    </row>
    <row r="2" spans="1:15" ht="43.5">
      <c r="A2" s="12"/>
      <c r="B2" s="64" t="s">
        <v>256</v>
      </c>
      <c r="C2" s="12"/>
      <c r="D2" s="12"/>
      <c r="E2" s="40" t="s">
        <v>247</v>
      </c>
      <c r="F2" s="40" t="s">
        <v>248</v>
      </c>
      <c r="G2" s="40" t="s">
        <v>201</v>
      </c>
      <c r="H2" s="40" t="s">
        <v>201</v>
      </c>
      <c r="I2" s="40" t="s">
        <v>202</v>
      </c>
      <c r="J2" s="40" t="s">
        <v>247</v>
      </c>
      <c r="K2" s="40" t="s">
        <v>271</v>
      </c>
      <c r="L2" s="40" t="s">
        <v>201</v>
      </c>
      <c r="M2" s="40" t="s">
        <v>160</v>
      </c>
      <c r="N2" s="12"/>
      <c r="O2" s="32"/>
    </row>
    <row r="3" spans="1:14" ht="15">
      <c r="A3" s="18"/>
      <c r="B3" s="65" t="s">
        <v>147</v>
      </c>
      <c r="C3" s="18" t="s">
        <v>4</v>
      </c>
      <c r="D3" s="18"/>
      <c r="E3" s="18">
        <f>SUM(E4:E10)</f>
        <v>0</v>
      </c>
      <c r="F3" s="18">
        <f aca="true" t="shared" si="0" ref="F3:M3">SUM(F4:F10)</f>
        <v>2871032</v>
      </c>
      <c r="G3" s="18">
        <f t="shared" si="0"/>
        <v>760840</v>
      </c>
      <c r="H3" s="18">
        <f t="shared" si="0"/>
        <v>374337</v>
      </c>
      <c r="I3" s="18">
        <f t="shared" si="0"/>
        <v>0</v>
      </c>
      <c r="J3" s="18">
        <f t="shared" si="0"/>
        <v>0</v>
      </c>
      <c r="K3" s="18">
        <f t="shared" si="0"/>
        <v>0</v>
      </c>
      <c r="L3" s="18">
        <f t="shared" si="0"/>
        <v>0</v>
      </c>
      <c r="M3" s="18">
        <f t="shared" si="0"/>
        <v>0</v>
      </c>
      <c r="N3" s="17">
        <f>SUM(E3:M3)</f>
        <v>4006209</v>
      </c>
    </row>
    <row r="4" spans="1:15" s="15" customFormat="1" ht="11.25">
      <c r="A4" s="29"/>
      <c r="B4" s="71" t="str">
        <f>Жуків!B4</f>
        <v>Зарплата пед працівників</v>
      </c>
      <c r="C4" s="29"/>
      <c r="D4" s="29"/>
      <c r="E4" s="29"/>
      <c r="F4" s="29">
        <f>2871032-18323</f>
        <v>2852709</v>
      </c>
      <c r="G4" s="29"/>
      <c r="H4" s="29"/>
      <c r="I4" s="29"/>
      <c r="J4" s="29"/>
      <c r="K4" s="29"/>
      <c r="L4" s="29"/>
      <c r="M4" s="29"/>
      <c r="N4" s="29">
        <f aca="true" t="shared" si="1" ref="N4:N9">SUM(E4:M4)</f>
        <v>2852709</v>
      </c>
      <c r="O4" s="29"/>
    </row>
    <row r="5" spans="1:15" s="15" customFormat="1" ht="11.25">
      <c r="A5" s="29"/>
      <c r="B5" s="71" t="str">
        <f>Жуків!B5</f>
        <v>Інклюзія</v>
      </c>
      <c r="C5" s="29"/>
      <c r="D5" s="29"/>
      <c r="E5" s="29"/>
      <c r="F5" s="29">
        <v>18323</v>
      </c>
      <c r="G5" s="29"/>
      <c r="H5" s="29"/>
      <c r="I5" s="29"/>
      <c r="J5" s="29"/>
      <c r="K5" s="29"/>
      <c r="L5" s="29"/>
      <c r="M5" s="29"/>
      <c r="N5" s="29">
        <f t="shared" si="1"/>
        <v>18323</v>
      </c>
      <c r="O5" s="29"/>
    </row>
    <row r="6" spans="1:15" s="15" customFormat="1" ht="11.25">
      <c r="A6" s="29"/>
      <c r="B6" s="71" t="str">
        <f>Жуків!B6</f>
        <v>Додатково осв субвенція грудень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>
        <f t="shared" si="1"/>
        <v>0</v>
      </c>
      <c r="O6" s="29"/>
    </row>
    <row r="7" spans="1:15" s="15" customFormat="1" ht="11.25">
      <c r="A7" s="29"/>
      <c r="B7" s="71" t="str">
        <f>Жуків!B7</f>
        <v>Зарплата тех працівників</v>
      </c>
      <c r="C7" s="29"/>
      <c r="D7" s="29"/>
      <c r="E7" s="29"/>
      <c r="F7" s="29"/>
      <c r="G7" s="29">
        <v>760840</v>
      </c>
      <c r="H7" s="29"/>
      <c r="I7" s="29"/>
      <c r="J7" s="29"/>
      <c r="K7" s="29"/>
      <c r="L7" s="29"/>
      <c r="M7" s="29"/>
      <c r="N7" s="29">
        <f t="shared" si="1"/>
        <v>760840</v>
      </c>
      <c r="O7" s="29"/>
    </row>
    <row r="8" spans="2:15" s="15" customFormat="1" ht="11.25">
      <c r="B8" s="71" t="str">
        <f>Жуків!B8</f>
        <v>Зарплата ДНЗ</v>
      </c>
      <c r="E8" s="29"/>
      <c r="F8" s="29"/>
      <c r="G8" s="29"/>
      <c r="H8" s="29">
        <v>374337</v>
      </c>
      <c r="I8" s="29"/>
      <c r="J8" s="29"/>
      <c r="K8" s="29"/>
      <c r="L8" s="29"/>
      <c r="M8" s="29"/>
      <c r="N8" s="29">
        <f t="shared" si="1"/>
        <v>374337</v>
      </c>
      <c r="O8" s="29"/>
    </row>
    <row r="9" spans="2:15" s="15" customFormat="1" ht="11.25">
      <c r="B9" s="71" t="str">
        <f>Жуків!B9</f>
        <v>Зарплата тех місц бюджет</v>
      </c>
      <c r="E9" s="29"/>
      <c r="F9" s="29"/>
      <c r="G9" s="29"/>
      <c r="H9" s="29"/>
      <c r="I9" s="29"/>
      <c r="J9" s="29"/>
      <c r="K9" s="29"/>
      <c r="L9" s="29"/>
      <c r="M9" s="29"/>
      <c r="N9" s="29">
        <f t="shared" si="1"/>
        <v>0</v>
      </c>
      <c r="O9" s="29"/>
    </row>
    <row r="10" spans="2:15" s="15" customFormat="1" ht="11.25">
      <c r="B10" s="71"/>
      <c r="E10" s="29"/>
      <c r="F10" s="29"/>
      <c r="G10" s="29"/>
      <c r="H10" s="29"/>
      <c r="I10" s="29"/>
      <c r="J10" s="29"/>
      <c r="K10" s="29"/>
      <c r="L10" s="29"/>
      <c r="M10" s="29"/>
      <c r="O10" s="29"/>
    </row>
    <row r="11" spans="1:14" ht="30">
      <c r="A11" s="18"/>
      <c r="B11" s="65" t="s">
        <v>146</v>
      </c>
      <c r="C11" s="18" t="s">
        <v>4</v>
      </c>
      <c r="D11" s="18"/>
      <c r="E11" s="18">
        <f>SUM(E12:E18)</f>
        <v>0</v>
      </c>
      <c r="F11" s="18">
        <f aca="true" t="shared" si="2" ref="F11:M11">SUM(F12:F18)</f>
        <v>631627</v>
      </c>
      <c r="G11" s="18">
        <f t="shared" si="2"/>
        <v>167385</v>
      </c>
      <c r="H11" s="18">
        <f t="shared" si="2"/>
        <v>82354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0</v>
      </c>
      <c r="M11" s="18">
        <f t="shared" si="2"/>
        <v>0</v>
      </c>
      <c r="N11" s="17">
        <f aca="true" t="shared" si="3" ref="N11:N17">SUM(E11:M11)</f>
        <v>881366</v>
      </c>
    </row>
    <row r="12" spans="1:15" s="15" customFormat="1" ht="11.25">
      <c r="A12" s="29"/>
      <c r="B12" s="71" t="str">
        <f>Жуків!B12</f>
        <v>Нарахування на зарплату пед працівників</v>
      </c>
      <c r="C12" s="29"/>
      <c r="D12" s="29"/>
      <c r="E12" s="29">
        <f>ROUND(E4*0.22,0)</f>
        <v>0</v>
      </c>
      <c r="F12" s="29">
        <f aca="true" t="shared" si="4" ref="F12:M12">ROUND(F4*0.22,0)</f>
        <v>627596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3"/>
        <v>627596</v>
      </c>
      <c r="O12" s="29"/>
    </row>
    <row r="13" spans="1:15" s="15" customFormat="1" ht="11.25">
      <c r="A13" s="29"/>
      <c r="B13" s="71" t="str">
        <f>Жуків!B13</f>
        <v>Нарахування на інклюзію</v>
      </c>
      <c r="C13" s="29"/>
      <c r="D13" s="29"/>
      <c r="E13" s="29">
        <f aca="true" t="shared" si="5" ref="E13:M16">ROUND(E5*0.22,0)</f>
        <v>0</v>
      </c>
      <c r="F13" s="29">
        <f t="shared" si="5"/>
        <v>4031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3"/>
        <v>4031</v>
      </c>
      <c r="O13" s="29"/>
    </row>
    <row r="14" spans="1:15" s="15" customFormat="1" ht="11.25">
      <c r="A14" s="29"/>
      <c r="B14" s="71" t="str">
        <f>Жуків!B14</f>
        <v>Нарахування на додаткову осв субвенцію</v>
      </c>
      <c r="C14" s="29"/>
      <c r="D14" s="29"/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3"/>
        <v>0</v>
      </c>
      <c r="O14" s="29"/>
    </row>
    <row r="15" spans="1:15" s="15" customFormat="1" ht="11.25">
      <c r="A15" s="29"/>
      <c r="B15" s="71" t="str">
        <f>Жуків!B15</f>
        <v>Нарахування на зарплату тех працівників</v>
      </c>
      <c r="C15" s="29"/>
      <c r="D15" s="29"/>
      <c r="E15" s="29">
        <f t="shared" si="5"/>
        <v>0</v>
      </c>
      <c r="F15" s="29">
        <f t="shared" si="5"/>
        <v>0</v>
      </c>
      <c r="G15" s="29">
        <f t="shared" si="5"/>
        <v>167385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3"/>
        <v>167385</v>
      </c>
      <c r="O15" s="29"/>
    </row>
    <row r="16" spans="2:15" s="15" customFormat="1" ht="11.25">
      <c r="B16" s="71" t="str">
        <f>Жуків!B16</f>
        <v>Нарахування на зарплату ДНЗ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82354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3"/>
        <v>82354</v>
      </c>
      <c r="O16" s="29"/>
    </row>
    <row r="17" spans="2:15" s="15" customFormat="1" ht="11.25">
      <c r="B17" s="71" t="str">
        <f>Жуків!B17</f>
        <v>Нарахув зарплата тех місц бюджет</v>
      </c>
      <c r="E17" s="29"/>
      <c r="F17" s="29"/>
      <c r="G17" s="29"/>
      <c r="H17" s="29"/>
      <c r="I17" s="29"/>
      <c r="J17" s="29"/>
      <c r="K17" s="29"/>
      <c r="L17" s="29"/>
      <c r="M17" s="29"/>
      <c r="N17" s="29">
        <f t="shared" si="3"/>
        <v>0</v>
      </c>
      <c r="O17" s="29"/>
    </row>
    <row r="18" spans="2:15" s="15" customFormat="1" ht="11.25">
      <c r="B18" s="71">
        <f>Жуків!B18</f>
        <v>0</v>
      </c>
      <c r="E18" s="29"/>
      <c r="F18" s="29"/>
      <c r="G18" s="29"/>
      <c r="H18" s="29"/>
      <c r="I18" s="29"/>
      <c r="J18" s="29"/>
      <c r="K18" s="29"/>
      <c r="L18" s="29"/>
      <c r="M18" s="29"/>
      <c r="O18" s="29"/>
    </row>
    <row r="19" spans="1:14" ht="15">
      <c r="A19" s="17"/>
      <c r="B19" s="55" t="s">
        <v>148</v>
      </c>
      <c r="C19" s="17"/>
      <c r="D19" s="17"/>
      <c r="E19" s="18">
        <f aca="true" t="shared" si="6" ref="E19:M19">E21+E22+E23+E24+E25+E44+E67+E81+E94+E128+E177+E187+E188+E205+E206+E221+E251+E246+E247+E248+E249+E250+E252</f>
        <v>0</v>
      </c>
      <c r="F19" s="18">
        <f t="shared" si="6"/>
        <v>5588</v>
      </c>
      <c r="G19" s="18">
        <f t="shared" si="6"/>
        <v>144090</v>
      </c>
      <c r="H19" s="18">
        <f t="shared" si="6"/>
        <v>3600</v>
      </c>
      <c r="I19" s="18">
        <f t="shared" si="6"/>
        <v>0</v>
      </c>
      <c r="J19" s="18">
        <f t="shared" si="6"/>
        <v>0</v>
      </c>
      <c r="K19" s="18">
        <f t="shared" si="6"/>
        <v>0</v>
      </c>
      <c r="L19" s="18">
        <f t="shared" si="6"/>
        <v>0</v>
      </c>
      <c r="M19" s="18">
        <f t="shared" si="6"/>
        <v>0</v>
      </c>
      <c r="N19" s="17">
        <f>SUM(E19:M19)</f>
        <v>153278</v>
      </c>
    </row>
    <row r="20" spans="2:7" ht="15">
      <c r="B20" s="66"/>
      <c r="C20" s="1" t="s">
        <v>1</v>
      </c>
      <c r="D20" s="2" t="s">
        <v>3</v>
      </c>
      <c r="E20" s="2" t="s">
        <v>4</v>
      </c>
      <c r="F20" s="2"/>
      <c r="G20" s="2"/>
    </row>
    <row r="21" spans="1:15" ht="14.25">
      <c r="A21" s="6">
        <v>1</v>
      </c>
      <c r="B21" s="52" t="s">
        <v>0</v>
      </c>
      <c r="C21" s="8" t="s">
        <v>2</v>
      </c>
      <c r="D21" s="7">
        <v>15</v>
      </c>
      <c r="E21" s="7"/>
      <c r="F21" s="7"/>
      <c r="G21" s="7">
        <v>1170</v>
      </c>
      <c r="H21" s="9"/>
      <c r="I21" s="9"/>
      <c r="J21" s="9"/>
      <c r="K21" s="9"/>
      <c r="L21" s="9"/>
      <c r="M21" s="9"/>
      <c r="N21" s="9">
        <f>SUM(E21:M21)</f>
        <v>1170</v>
      </c>
      <c r="O21" s="28"/>
    </row>
    <row r="22" spans="1:15" ht="14.25">
      <c r="A22" s="6">
        <v>2</v>
      </c>
      <c r="B22" s="52" t="s">
        <v>5</v>
      </c>
      <c r="C22" s="8" t="s">
        <v>2</v>
      </c>
      <c r="D22" s="7"/>
      <c r="E22" s="7"/>
      <c r="F22" s="7"/>
      <c r="G22" s="7">
        <f>D22*50</f>
        <v>0</v>
      </c>
      <c r="H22" s="9"/>
      <c r="I22" s="9"/>
      <c r="J22" s="9"/>
      <c r="K22" s="9"/>
      <c r="L22" s="9"/>
      <c r="M22" s="9"/>
      <c r="N22" s="9">
        <f aca="true" t="shared" si="7" ref="N22:N85">SUM(E22:M22)</f>
        <v>0</v>
      </c>
      <c r="O22" s="28"/>
    </row>
    <row r="23" spans="1:15" ht="14.25">
      <c r="A23" s="6">
        <v>3</v>
      </c>
      <c r="B23" s="52" t="s">
        <v>6</v>
      </c>
      <c r="C23" s="8" t="s">
        <v>2</v>
      </c>
      <c r="D23" s="41">
        <v>20</v>
      </c>
      <c r="E23" s="7"/>
      <c r="F23" s="7"/>
      <c r="G23" s="7">
        <f>D23*7</f>
        <v>140</v>
      </c>
      <c r="H23" s="9"/>
      <c r="I23" s="9"/>
      <c r="J23" s="9"/>
      <c r="K23" s="9"/>
      <c r="L23" s="9"/>
      <c r="M23" s="9"/>
      <c r="N23" s="9">
        <f t="shared" si="7"/>
        <v>140</v>
      </c>
      <c r="O23" s="28"/>
    </row>
    <row r="24" spans="1:15" ht="14.25">
      <c r="A24" s="6">
        <v>4</v>
      </c>
      <c r="B24" s="52" t="s">
        <v>7</v>
      </c>
      <c r="C24" s="8" t="s">
        <v>2</v>
      </c>
      <c r="D24" s="7">
        <v>2</v>
      </c>
      <c r="E24" s="7"/>
      <c r="F24" s="7"/>
      <c r="G24" s="7">
        <v>2300</v>
      </c>
      <c r="H24" s="9"/>
      <c r="I24" s="9"/>
      <c r="J24" s="9"/>
      <c r="K24" s="9"/>
      <c r="L24" s="9"/>
      <c r="M24" s="9"/>
      <c r="N24" s="9">
        <f t="shared" si="7"/>
        <v>2300</v>
      </c>
      <c r="O24" s="28"/>
    </row>
    <row r="25" spans="1:15" ht="14.25">
      <c r="A25" s="6">
        <v>5</v>
      </c>
      <c r="B25" s="52" t="s">
        <v>8</v>
      </c>
      <c r="C25" s="8"/>
      <c r="D25" s="7"/>
      <c r="E25" s="7">
        <f aca="true" t="shared" si="8" ref="E25:M25">SUM(E26:E43)</f>
        <v>0</v>
      </c>
      <c r="F25" s="7">
        <f t="shared" si="8"/>
        <v>5588</v>
      </c>
      <c r="G25" s="7">
        <f t="shared" si="8"/>
        <v>1940</v>
      </c>
      <c r="H25" s="7">
        <f t="shared" si="8"/>
        <v>0</v>
      </c>
      <c r="I25" s="7">
        <f t="shared" si="8"/>
        <v>0</v>
      </c>
      <c r="J25" s="7">
        <f t="shared" si="8"/>
        <v>0</v>
      </c>
      <c r="K25" s="7">
        <f t="shared" si="8"/>
        <v>0</v>
      </c>
      <c r="L25" s="7">
        <f t="shared" si="8"/>
        <v>0</v>
      </c>
      <c r="M25" s="7">
        <f t="shared" si="8"/>
        <v>0</v>
      </c>
      <c r="N25" s="9"/>
      <c r="O25" s="28"/>
    </row>
    <row r="26" spans="1:14" ht="14.25">
      <c r="A26" s="2"/>
      <c r="B26" s="50" t="str">
        <f>Жуків!B26</f>
        <v>файли</v>
      </c>
      <c r="C26" s="2" t="s">
        <v>2</v>
      </c>
      <c r="D26" s="7"/>
      <c r="E26" s="2"/>
      <c r="F26" s="2"/>
      <c r="G26" s="2"/>
      <c r="N26" s="2">
        <f t="shared" si="7"/>
        <v>0</v>
      </c>
    </row>
    <row r="27" spans="1:14" ht="14.25">
      <c r="A27" s="2"/>
      <c r="B27" s="50" t="str">
        <f>Жуків!B27</f>
        <v>зошит</v>
      </c>
      <c r="C27" s="2" t="s">
        <v>2</v>
      </c>
      <c r="D27" s="4"/>
      <c r="E27" s="2"/>
      <c r="F27" s="2"/>
      <c r="G27" s="2"/>
      <c r="N27" s="2">
        <f t="shared" si="7"/>
        <v>0</v>
      </c>
    </row>
    <row r="28" spans="1:14" ht="14.25">
      <c r="A28" s="2"/>
      <c r="B28" s="50" t="str">
        <f>Жуків!B28</f>
        <v>ватман</v>
      </c>
      <c r="C28" s="2" t="s">
        <v>2</v>
      </c>
      <c r="D28" s="4"/>
      <c r="E28" s="2"/>
      <c r="F28" s="2"/>
      <c r="G28" s="2"/>
      <c r="N28" s="2">
        <f t="shared" si="7"/>
        <v>0</v>
      </c>
    </row>
    <row r="29" spans="1:14" ht="12.75">
      <c r="A29" s="2"/>
      <c r="B29" s="50" t="str">
        <f>Жуків!B29</f>
        <v>книги канцелярські</v>
      </c>
      <c r="C29" s="2" t="s">
        <v>2</v>
      </c>
      <c r="D29" s="2">
        <v>3</v>
      </c>
      <c r="E29" s="2"/>
      <c r="F29" s="2"/>
      <c r="G29" s="2">
        <f>D29*30</f>
        <v>90</v>
      </c>
      <c r="N29" s="2">
        <f t="shared" si="7"/>
        <v>90</v>
      </c>
    </row>
    <row r="30" spans="1:14" ht="12.75">
      <c r="A30" s="2"/>
      <c r="B30" s="50" t="str">
        <f>Жуків!B30</f>
        <v>папір</v>
      </c>
      <c r="C30" s="2" t="s">
        <v>2</v>
      </c>
      <c r="D30" s="59">
        <v>10</v>
      </c>
      <c r="E30" s="2"/>
      <c r="F30" s="2"/>
      <c r="G30" s="2">
        <f>D30*100</f>
        <v>1000</v>
      </c>
      <c r="N30" s="2">
        <f t="shared" si="7"/>
        <v>1000</v>
      </c>
    </row>
    <row r="31" spans="1:14" ht="12.75">
      <c r="A31" s="2"/>
      <c r="B31" s="50" t="str">
        <f>Жуків!B31</f>
        <v>папки скорозшивачі</v>
      </c>
      <c r="C31" s="2" t="s">
        <v>2</v>
      </c>
      <c r="D31" s="2"/>
      <c r="E31" s="2"/>
      <c r="F31" s="2"/>
      <c r="G31" s="2"/>
      <c r="N31" s="2">
        <f t="shared" si="7"/>
        <v>0</v>
      </c>
    </row>
    <row r="32" spans="1:14" ht="12.75">
      <c r="A32" s="2"/>
      <c r="B32" s="50" t="str">
        <f>Жуків!B32</f>
        <v>крейда</v>
      </c>
      <c r="C32" s="2" t="s">
        <v>27</v>
      </c>
      <c r="D32" s="2"/>
      <c r="E32" s="2"/>
      <c r="F32" s="2"/>
      <c r="G32" s="2"/>
      <c r="N32" s="2">
        <f t="shared" si="7"/>
        <v>0</v>
      </c>
    </row>
    <row r="33" spans="1:14" ht="12.75">
      <c r="A33" s="2"/>
      <c r="B33" s="50" t="str">
        <f>Жуків!B33</f>
        <v>папка сегрегатор</v>
      </c>
      <c r="C33" s="2" t="s">
        <v>2</v>
      </c>
      <c r="D33" s="2"/>
      <c r="E33" s="2"/>
      <c r="F33" s="2"/>
      <c r="G33" s="2"/>
      <c r="N33" s="2">
        <f t="shared" si="7"/>
        <v>0</v>
      </c>
    </row>
    <row r="34" spans="1:14" ht="12.75">
      <c r="A34" s="2"/>
      <c r="B34" s="50" t="str">
        <f>Жуків!B34</f>
        <v>картридж</v>
      </c>
      <c r="C34" s="2" t="s">
        <v>2</v>
      </c>
      <c r="D34" s="2">
        <v>1</v>
      </c>
      <c r="E34" s="2"/>
      <c r="F34" s="2"/>
      <c r="G34" s="2">
        <v>700</v>
      </c>
      <c r="N34" s="2">
        <f t="shared" si="7"/>
        <v>700</v>
      </c>
    </row>
    <row r="35" spans="1:14" ht="12.75">
      <c r="A35" s="2"/>
      <c r="B35" s="50" t="str">
        <f>Жуків!B35</f>
        <v>книги   </v>
      </c>
      <c r="C35" s="2" t="s">
        <v>2</v>
      </c>
      <c r="D35" s="2"/>
      <c r="E35" s="2"/>
      <c r="F35" s="2"/>
      <c r="G35" s="2"/>
      <c r="N35" s="2">
        <f t="shared" si="7"/>
        <v>0</v>
      </c>
    </row>
    <row r="36" spans="1:14" ht="12.75">
      <c r="A36" s="2"/>
      <c r="B36" s="50" t="str">
        <f>Жуків!B36</f>
        <v>флешка</v>
      </c>
      <c r="C36" s="2" t="s">
        <v>2</v>
      </c>
      <c r="D36" s="2"/>
      <c r="E36" s="2"/>
      <c r="F36" s="2"/>
      <c r="G36" s="2"/>
      <c r="N36" s="2">
        <f t="shared" si="7"/>
        <v>0</v>
      </c>
    </row>
    <row r="37" spans="1:14" ht="12.75">
      <c r="A37" s="2"/>
      <c r="B37" s="50" t="str">
        <f>Жуків!B37</f>
        <v>мишка комп</v>
      </c>
      <c r="C37" s="2" t="s">
        <v>2</v>
      </c>
      <c r="D37" s="2"/>
      <c r="E37" s="2"/>
      <c r="F37" s="2"/>
      <c r="G37" s="2"/>
      <c r="N37" s="2">
        <f t="shared" si="7"/>
        <v>0</v>
      </c>
    </row>
    <row r="38" spans="1:14" ht="12.75">
      <c r="A38" s="2"/>
      <c r="B38" s="50" t="str">
        <f>Жуків!B38</f>
        <v>краска штемпельна, чорнило</v>
      </c>
      <c r="C38" s="2" t="s">
        <v>2</v>
      </c>
      <c r="D38" s="2">
        <v>1</v>
      </c>
      <c r="E38" s="2"/>
      <c r="F38" s="2"/>
      <c r="G38" s="2">
        <f>D38*150</f>
        <v>150</v>
      </c>
      <c r="N38" s="2">
        <f t="shared" si="7"/>
        <v>150</v>
      </c>
    </row>
    <row r="39" spans="1:14" ht="12.75">
      <c r="A39" s="2"/>
      <c r="B39" s="50" t="str">
        <f>Жуків!B39</f>
        <v>мікрофон</v>
      </c>
      <c r="C39" s="2"/>
      <c r="D39" s="2"/>
      <c r="E39" s="2"/>
      <c r="F39" s="2"/>
      <c r="G39" s="2"/>
      <c r="N39" s="2">
        <f t="shared" si="7"/>
        <v>0</v>
      </c>
    </row>
    <row r="40" spans="1:14" ht="12.75">
      <c r="A40" s="2"/>
      <c r="B40" s="50" t="str">
        <f>Жуків!B40</f>
        <v>кабель акустичний</v>
      </c>
      <c r="C40" s="2"/>
      <c r="D40" s="2"/>
      <c r="E40" s="2"/>
      <c r="F40" s="2"/>
      <c r="G40" s="2"/>
      <c r="N40" s="2">
        <f t="shared" si="7"/>
        <v>0</v>
      </c>
    </row>
    <row r="41" spans="1:14" ht="12.75">
      <c r="A41" s="2"/>
      <c r="B41" s="50" t="str">
        <f>Жуків!B41</f>
        <v>сітка мікрофонна</v>
      </c>
      <c r="C41" s="2"/>
      <c r="D41" s="2"/>
      <c r="E41" s="2"/>
      <c r="F41" s="2"/>
      <c r="G41" s="2"/>
      <c r="N41" s="2">
        <f t="shared" si="7"/>
        <v>0</v>
      </c>
    </row>
    <row r="42" spans="1:14" ht="12.75">
      <c r="A42" s="2"/>
      <c r="B42" s="50" t="str">
        <f>Жуків!B42</f>
        <v>НА ІНКЛЮЗІЮ</v>
      </c>
      <c r="C42" s="2"/>
      <c r="D42" s="2"/>
      <c r="E42" s="2"/>
      <c r="F42" s="2">
        <f>2794*2</f>
        <v>5588</v>
      </c>
      <c r="G42" s="2"/>
      <c r="N42" s="2">
        <f t="shared" si="7"/>
        <v>5588</v>
      </c>
    </row>
    <row r="43" spans="1:14" ht="12.75">
      <c r="A43" s="2"/>
      <c r="B43" s="50" t="str">
        <f>Жуків!B43</f>
        <v>дидактичний матеріал НУШ</v>
      </c>
      <c r="C43" s="2"/>
      <c r="D43" s="2"/>
      <c r="E43" s="2"/>
      <c r="F43" s="2"/>
      <c r="G43" s="2"/>
      <c r="N43" s="2">
        <f t="shared" si="7"/>
        <v>0</v>
      </c>
    </row>
    <row r="44" spans="1:15" ht="14.25">
      <c r="A44" s="6">
        <v>6</v>
      </c>
      <c r="B44" s="52" t="s">
        <v>9</v>
      </c>
      <c r="C44" s="8"/>
      <c r="D44" s="7"/>
      <c r="E44" s="7">
        <f aca="true" t="shared" si="9" ref="E44:M44">SUM(E45:E66)</f>
        <v>0</v>
      </c>
      <c r="F44" s="7">
        <f t="shared" si="9"/>
        <v>0</v>
      </c>
      <c r="G44" s="7">
        <f t="shared" si="9"/>
        <v>36000</v>
      </c>
      <c r="H44" s="7">
        <f t="shared" si="9"/>
        <v>0</v>
      </c>
      <c r="I44" s="7">
        <f t="shared" si="9"/>
        <v>0</v>
      </c>
      <c r="J44" s="7">
        <f t="shared" si="9"/>
        <v>0</v>
      </c>
      <c r="K44" s="7">
        <f t="shared" si="9"/>
        <v>0</v>
      </c>
      <c r="L44" s="7">
        <f t="shared" si="9"/>
        <v>0</v>
      </c>
      <c r="M44" s="7">
        <f t="shared" si="9"/>
        <v>0</v>
      </c>
      <c r="N44" s="9"/>
      <c r="O44" s="28"/>
    </row>
    <row r="45" spans="2:14" ht="12.75">
      <c r="B45" s="50" t="str">
        <f>Жуків!B45</f>
        <v>шини</v>
      </c>
      <c r="C45" s="5" t="s">
        <v>2</v>
      </c>
      <c r="D45" s="38">
        <v>4</v>
      </c>
      <c r="G45">
        <v>14000</v>
      </c>
      <c r="H45" s="20"/>
      <c r="N45" s="2">
        <f t="shared" si="7"/>
        <v>14000</v>
      </c>
    </row>
    <row r="46" spans="2:14" ht="12.75">
      <c r="B46" s="50" t="str">
        <f>Жуків!B46</f>
        <v>ремені</v>
      </c>
      <c r="C46" s="5" t="s">
        <v>2</v>
      </c>
      <c r="H46" s="20"/>
      <c r="N46" s="2">
        <f t="shared" si="7"/>
        <v>0</v>
      </c>
    </row>
    <row r="47" spans="2:14" ht="12.75">
      <c r="B47" s="50" t="str">
        <f>Жуків!B47</f>
        <v>цепи</v>
      </c>
      <c r="C47" s="5" t="s">
        <v>2</v>
      </c>
      <c r="H47" s="20"/>
      <c r="N47" s="2">
        <f t="shared" si="7"/>
        <v>0</v>
      </c>
    </row>
    <row r="48" spans="2:14" ht="12.75">
      <c r="B48" s="50" t="str">
        <f>Жуків!B48</f>
        <v>стартер із запчастинами</v>
      </c>
      <c r="C48" s="5" t="s">
        <v>2</v>
      </c>
      <c r="H48" s="20"/>
      <c r="N48" s="2">
        <f t="shared" si="7"/>
        <v>0</v>
      </c>
    </row>
    <row r="49" spans="2:14" ht="12.75">
      <c r="B49" s="50" t="str">
        <f>Жуків!B49</f>
        <v>рульові наконечники поперечної тяги</v>
      </c>
      <c r="C49" s="5" t="s">
        <v>2</v>
      </c>
      <c r="D49">
        <v>2</v>
      </c>
      <c r="G49">
        <v>300</v>
      </c>
      <c r="H49" s="20"/>
      <c r="N49" s="2">
        <f t="shared" si="7"/>
        <v>300</v>
      </c>
    </row>
    <row r="50" spans="2:14" ht="12.75">
      <c r="B50" s="50" t="str">
        <f>Жуків!B50</f>
        <v>пєчка в салон</v>
      </c>
      <c r="C50" s="5" t="s">
        <v>2</v>
      </c>
      <c r="D50">
        <v>1</v>
      </c>
      <c r="G50">
        <v>20000</v>
      </c>
      <c r="H50" s="20"/>
      <c r="N50" s="2">
        <f t="shared" si="7"/>
        <v>20000</v>
      </c>
    </row>
    <row r="51" spans="2:14" ht="12.75">
      <c r="B51" s="50" t="str">
        <f>Жуків!B51</f>
        <v>фільтри паливні</v>
      </c>
      <c r="C51" s="5" t="s">
        <v>2</v>
      </c>
      <c r="D51">
        <v>1</v>
      </c>
      <c r="G51">
        <v>300</v>
      </c>
      <c r="H51" s="20"/>
      <c r="N51" s="2">
        <f t="shared" si="7"/>
        <v>300</v>
      </c>
    </row>
    <row r="52" spans="2:14" ht="12.75">
      <c r="B52" s="50" t="str">
        <f>Жуків!B52</f>
        <v>шланг для опалення салону</v>
      </c>
      <c r="C52" s="5" t="s">
        <v>2</v>
      </c>
      <c r="D52">
        <v>1</v>
      </c>
      <c r="G52">
        <v>300</v>
      </c>
      <c r="H52" s="20"/>
      <c r="N52" s="2">
        <f t="shared" si="7"/>
        <v>300</v>
      </c>
    </row>
    <row r="53" spans="2:14" ht="12.75">
      <c r="B53" s="50" t="str">
        <f>Жуків!B53</f>
        <v>гідрокомпенсатор</v>
      </c>
      <c r="C53" s="5" t="s">
        <v>2</v>
      </c>
      <c r="H53" s="20"/>
      <c r="N53" s="2">
        <f t="shared" si="7"/>
        <v>0</v>
      </c>
    </row>
    <row r="54" spans="2:14" ht="12.75">
      <c r="B54" s="50" t="str">
        <f>Жуків!B54</f>
        <v>хрестовина</v>
      </c>
      <c r="C54" s="5" t="s">
        <v>2</v>
      </c>
      <c r="H54" s="20"/>
      <c r="N54" s="2">
        <f t="shared" si="7"/>
        <v>0</v>
      </c>
    </row>
    <row r="55" spans="2:14" ht="12.75">
      <c r="B55" s="50" t="str">
        <f>Жуків!B55</f>
        <v>насос для автономіки</v>
      </c>
      <c r="C55" s="5" t="s">
        <v>2</v>
      </c>
      <c r="D55">
        <v>1</v>
      </c>
      <c r="G55">
        <v>500</v>
      </c>
      <c r="H55" s="20"/>
      <c r="N55" s="2">
        <f t="shared" si="7"/>
        <v>500</v>
      </c>
    </row>
    <row r="56" spans="2:14" ht="12.75">
      <c r="B56" s="50" t="str">
        <f>Жуків!B56</f>
        <v>салінблоки до ресор</v>
      </c>
      <c r="C56" s="5" t="s">
        <v>2</v>
      </c>
      <c r="H56" s="20"/>
      <c r="N56" s="2">
        <f t="shared" si="7"/>
        <v>0</v>
      </c>
    </row>
    <row r="57" spans="2:14" ht="12.75">
      <c r="B57" s="50" t="str">
        <f>Жуків!B57</f>
        <v>ресори</v>
      </c>
      <c r="C57" s="5" t="s">
        <v>2</v>
      </c>
      <c r="H57" s="20"/>
      <c r="N57" s="2">
        <f t="shared" si="7"/>
        <v>0</v>
      </c>
    </row>
    <row r="58" spans="2:14" ht="12.75">
      <c r="B58" s="50" t="str">
        <f>Жуків!B58</f>
        <v>генератор</v>
      </c>
      <c r="C58" s="5" t="s">
        <v>2</v>
      </c>
      <c r="H58" s="20"/>
      <c r="N58" s="2">
        <f t="shared" si="7"/>
        <v>0</v>
      </c>
    </row>
    <row r="59" spans="2:14" ht="12.75">
      <c r="B59" s="50" t="str">
        <f>Жуків!B59</f>
        <v>втулки до амортизаиторів</v>
      </c>
      <c r="C59" s="5" t="s">
        <v>2</v>
      </c>
      <c r="H59" s="20"/>
      <c r="N59" s="2">
        <f t="shared" si="7"/>
        <v>0</v>
      </c>
    </row>
    <row r="60" spans="2:14" ht="12.75">
      <c r="B60" s="50" t="str">
        <f>Жуків!B60</f>
        <v>патрубки водяні до радіатора</v>
      </c>
      <c r="C60" s="5" t="s">
        <v>2</v>
      </c>
      <c r="H60" s="20"/>
      <c r="N60" s="2">
        <f t="shared" si="7"/>
        <v>0</v>
      </c>
    </row>
    <row r="61" spans="2:14" ht="12.75">
      <c r="B61" s="50" t="str">
        <f>Жуків!B61</f>
        <v>вимикачі до щитка приборів</v>
      </c>
      <c r="C61" s="5" t="s">
        <v>2</v>
      </c>
      <c r="H61" s="20"/>
      <c r="N61" s="2">
        <f t="shared" si="7"/>
        <v>0</v>
      </c>
    </row>
    <row r="62" spans="2:14" ht="12.75">
      <c r="B62" s="50" t="str">
        <f>Жуків!B62</f>
        <v>фари</v>
      </c>
      <c r="C62" s="5" t="s">
        <v>2</v>
      </c>
      <c r="H62" s="20"/>
      <c r="N62" s="2">
        <f t="shared" si="7"/>
        <v>0</v>
      </c>
    </row>
    <row r="63" spans="2:14" ht="12.75">
      <c r="B63" s="50" t="str">
        <f>Жуків!B63</f>
        <v>літол, тосол</v>
      </c>
      <c r="C63" s="5" t="s">
        <v>2</v>
      </c>
      <c r="D63">
        <v>5</v>
      </c>
      <c r="G63">
        <v>600</v>
      </c>
      <c r="H63" s="20"/>
      <c r="N63" s="2">
        <f t="shared" si="7"/>
        <v>600</v>
      </c>
    </row>
    <row r="64" spans="2:14" ht="12.75">
      <c r="B64" s="50" t="str">
        <f>Жуків!B64</f>
        <v>паливна з форсунками</v>
      </c>
      <c r="C64" s="5"/>
      <c r="H64" s="20"/>
      <c r="N64" s="2">
        <f t="shared" si="7"/>
        <v>0</v>
      </c>
    </row>
    <row r="65" spans="2:14" ht="12.75">
      <c r="B65" s="50">
        <f>Жуків!B65</f>
        <v>0</v>
      </c>
      <c r="C65" s="5" t="s">
        <v>20</v>
      </c>
      <c r="H65" s="20"/>
      <c r="N65" s="2">
        <f t="shared" si="7"/>
        <v>0</v>
      </c>
    </row>
    <row r="66" spans="2:14" ht="12.75">
      <c r="B66" s="50">
        <f>Жуків!B66</f>
        <v>0</v>
      </c>
      <c r="C66" s="5"/>
      <c r="N66" s="2">
        <f t="shared" si="7"/>
        <v>0</v>
      </c>
    </row>
    <row r="67" spans="1:15" ht="14.25">
      <c r="A67" s="6">
        <v>7</v>
      </c>
      <c r="B67" s="52" t="s">
        <v>10</v>
      </c>
      <c r="C67" s="8"/>
      <c r="D67" s="7"/>
      <c r="E67" s="7">
        <f aca="true" t="shared" si="10" ref="E67:M67">SUM(E68:E80)</f>
        <v>0</v>
      </c>
      <c r="F67" s="7">
        <f t="shared" si="10"/>
        <v>0</v>
      </c>
      <c r="G67" s="7">
        <f t="shared" si="10"/>
        <v>0</v>
      </c>
      <c r="H67" s="7">
        <f t="shared" si="10"/>
        <v>0</v>
      </c>
      <c r="I67" s="7">
        <f t="shared" si="10"/>
        <v>0</v>
      </c>
      <c r="J67" s="7">
        <f t="shared" si="10"/>
        <v>0</v>
      </c>
      <c r="K67" s="7">
        <f t="shared" si="10"/>
        <v>0</v>
      </c>
      <c r="L67" s="7">
        <f t="shared" si="10"/>
        <v>0</v>
      </c>
      <c r="M67" s="7">
        <f t="shared" si="10"/>
        <v>0</v>
      </c>
      <c r="N67" s="9"/>
      <c r="O67" s="28"/>
    </row>
    <row r="68" spans="2:14" ht="12.75">
      <c r="B68" s="50" t="str">
        <f>Жуків!B68</f>
        <v>чашки</v>
      </c>
      <c r="C68" s="5" t="s">
        <v>2</v>
      </c>
      <c r="K68" s="20"/>
      <c r="N68" s="2">
        <f t="shared" si="7"/>
        <v>0</v>
      </c>
    </row>
    <row r="69" spans="2:14" ht="12.75">
      <c r="B69" s="50" t="str">
        <f>Жуків!B69</f>
        <v>миски</v>
      </c>
      <c r="C69" s="5" t="s">
        <v>2</v>
      </c>
      <c r="K69" s="20"/>
      <c r="N69" s="2">
        <f t="shared" si="7"/>
        <v>0</v>
      </c>
    </row>
    <row r="70" spans="2:14" ht="12.75">
      <c r="B70" s="50" t="str">
        <f>Жуків!B70</f>
        <v>ложки, вилки</v>
      </c>
      <c r="C70" s="5" t="s">
        <v>2</v>
      </c>
      <c r="D70" s="38"/>
      <c r="K70" s="20"/>
      <c r="N70" s="2">
        <f t="shared" si="7"/>
        <v>0</v>
      </c>
    </row>
    <row r="71" spans="2:14" ht="12.75">
      <c r="B71" s="50" t="str">
        <f>Жуків!B71</f>
        <v>каструлі, миски металеві</v>
      </c>
      <c r="C71" s="5" t="s">
        <v>2</v>
      </c>
      <c r="N71" s="2">
        <f t="shared" si="7"/>
        <v>0</v>
      </c>
    </row>
    <row r="72" spans="2:14" ht="12.75">
      <c r="B72" s="50" t="str">
        <f>Жуків!B72</f>
        <v>дошка роздаточна</v>
      </c>
      <c r="C72" s="5" t="s">
        <v>2</v>
      </c>
      <c r="D72" s="38"/>
      <c r="N72" s="2">
        <f t="shared" si="7"/>
        <v>0</v>
      </c>
    </row>
    <row r="73" spans="2:14" ht="12.75">
      <c r="B73" s="50" t="str">
        <f>Жуків!B73</f>
        <v>сушка для посуду</v>
      </c>
      <c r="C73" s="5" t="s">
        <v>2</v>
      </c>
      <c r="N73" s="2">
        <f t="shared" si="7"/>
        <v>0</v>
      </c>
    </row>
    <row r="74" spans="2:14" ht="12.75">
      <c r="B74" s="50" t="str">
        <f>Жуків!B74</f>
        <v>підноси</v>
      </c>
      <c r="C74" s="5" t="s">
        <v>2</v>
      </c>
      <c r="D74" s="38"/>
      <c r="N74" s="2">
        <f t="shared" si="7"/>
        <v>0</v>
      </c>
    </row>
    <row r="75" spans="2:14" ht="12.75">
      <c r="B75" s="50" t="str">
        <f>Жуків!B75</f>
        <v>ножі</v>
      </c>
      <c r="C75" s="5" t="s">
        <v>2</v>
      </c>
      <c r="D75" s="38"/>
      <c r="N75" s="2">
        <f t="shared" si="7"/>
        <v>0</v>
      </c>
    </row>
    <row r="76" spans="2:14" ht="12.75">
      <c r="B76" s="50" t="str">
        <f>Жуків!B76</f>
        <v>сковорода</v>
      </c>
      <c r="C76" s="5" t="s">
        <v>2</v>
      </c>
      <c r="D76" s="38"/>
      <c r="N76" s="2">
        <f t="shared" si="7"/>
        <v>0</v>
      </c>
    </row>
    <row r="77" spans="2:14" ht="12.75">
      <c r="B77" s="50" t="str">
        <f>Жуків!B77</f>
        <v>чайник</v>
      </c>
      <c r="C77" s="5" t="s">
        <v>2</v>
      </c>
      <c r="D77" s="38"/>
      <c r="N77" s="2">
        <f t="shared" si="7"/>
        <v>0</v>
      </c>
    </row>
    <row r="78" spans="2:14" ht="12.75">
      <c r="B78" s="50" t="str">
        <f>Жуків!B78</f>
        <v>друшлак</v>
      </c>
      <c r="C78" s="5" t="s">
        <v>2</v>
      </c>
      <c r="N78" s="2">
        <f t="shared" si="7"/>
        <v>0</v>
      </c>
    </row>
    <row r="79" spans="2:14" ht="12.75">
      <c r="B79" s="50" t="str">
        <f>Жуків!B79</f>
        <v>інвентар інший</v>
      </c>
      <c r="C79" s="5" t="s">
        <v>2</v>
      </c>
      <c r="N79" s="2">
        <f t="shared" si="7"/>
        <v>0</v>
      </c>
    </row>
    <row r="80" spans="2:14" ht="12.75">
      <c r="B80" s="50" t="str">
        <f>Жуків!B80</f>
        <v>вага</v>
      </c>
      <c r="C80" s="5"/>
      <c r="N80" s="2">
        <f t="shared" si="7"/>
        <v>0</v>
      </c>
    </row>
    <row r="81" spans="1:15" ht="14.25">
      <c r="A81" s="10">
        <v>8</v>
      </c>
      <c r="B81" s="52" t="s">
        <v>11</v>
      </c>
      <c r="C81" s="8"/>
      <c r="D81" s="7"/>
      <c r="E81" s="7">
        <f aca="true" t="shared" si="11" ref="E81:M81">SUM(E82:E93)</f>
        <v>0</v>
      </c>
      <c r="F81" s="7">
        <f t="shared" si="11"/>
        <v>0</v>
      </c>
      <c r="G81" s="7">
        <f t="shared" si="11"/>
        <v>2474</v>
      </c>
      <c r="H81" s="7">
        <f t="shared" si="11"/>
        <v>0</v>
      </c>
      <c r="I81" s="7">
        <f t="shared" si="11"/>
        <v>0</v>
      </c>
      <c r="J81" s="7">
        <f t="shared" si="11"/>
        <v>0</v>
      </c>
      <c r="K81" s="7">
        <f>SUM(K82:K93)</f>
        <v>0</v>
      </c>
      <c r="L81" s="7">
        <f t="shared" si="11"/>
        <v>0</v>
      </c>
      <c r="M81" s="7">
        <f t="shared" si="11"/>
        <v>0</v>
      </c>
      <c r="N81" s="9"/>
      <c r="O81" s="28"/>
    </row>
    <row r="82" spans="2:14" ht="12.75">
      <c r="B82" s="50" t="str">
        <f>Жуків!B82</f>
        <v>мило господарське</v>
      </c>
      <c r="C82" s="5" t="s">
        <v>27</v>
      </c>
      <c r="N82" s="2">
        <f t="shared" si="7"/>
        <v>0</v>
      </c>
    </row>
    <row r="83" spans="2:14" ht="12.75">
      <c r="B83" s="50" t="str">
        <f>Жуків!B83</f>
        <v>мило туалетне</v>
      </c>
      <c r="C83" s="5" t="s">
        <v>2</v>
      </c>
      <c r="N83" s="2">
        <f t="shared" si="7"/>
        <v>0</v>
      </c>
    </row>
    <row r="84" spans="2:14" ht="12.75">
      <c r="B84" s="50" t="str">
        <f>Жуків!B84</f>
        <v>мило рідке</v>
      </c>
      <c r="C84" s="5" t="s">
        <v>2</v>
      </c>
      <c r="D84">
        <v>1</v>
      </c>
      <c r="G84">
        <f>D84*200</f>
        <v>200</v>
      </c>
      <c r="N84" s="2">
        <f t="shared" si="7"/>
        <v>200</v>
      </c>
    </row>
    <row r="85" spans="2:14" ht="12.75">
      <c r="B85" s="50" t="str">
        <f>Жуків!B85</f>
        <v>пральний порошок</v>
      </c>
      <c r="C85" s="5" t="s">
        <v>27</v>
      </c>
      <c r="D85" s="38">
        <v>11.88</v>
      </c>
      <c r="G85">
        <f>D85*50</f>
        <v>594</v>
      </c>
      <c r="N85" s="2">
        <f t="shared" si="7"/>
        <v>594</v>
      </c>
    </row>
    <row r="86" spans="2:14" ht="12.75">
      <c r="B86" s="50" t="str">
        <f>Жуків!B86</f>
        <v>миюче</v>
      </c>
      <c r="C86" s="5" t="s">
        <v>2</v>
      </c>
      <c r="D86">
        <v>12</v>
      </c>
      <c r="G86">
        <f>D86*30</f>
        <v>360</v>
      </c>
      <c r="N86" s="2">
        <f aca="true" t="shared" si="12" ref="N86:N149">SUM(E86:M86)</f>
        <v>360</v>
      </c>
    </row>
    <row r="87" spans="2:14" ht="12.75">
      <c r="B87" s="50" t="str">
        <f>Жуків!B87</f>
        <v>чистяще</v>
      </c>
      <c r="C87" s="5" t="s">
        <v>2</v>
      </c>
      <c r="D87">
        <v>10</v>
      </c>
      <c r="G87">
        <f>D87*50</f>
        <v>500</v>
      </c>
      <c r="N87" s="2">
        <f t="shared" si="12"/>
        <v>500</v>
      </c>
    </row>
    <row r="88" spans="2:14" ht="12.75">
      <c r="B88" s="50" t="str">
        <f>Жуків!B88</f>
        <v>білизна</v>
      </c>
      <c r="C88" s="5" t="s">
        <v>2</v>
      </c>
      <c r="D88">
        <v>4</v>
      </c>
      <c r="G88">
        <f>D88*5</f>
        <v>20</v>
      </c>
      <c r="N88" s="2">
        <f t="shared" si="12"/>
        <v>20</v>
      </c>
    </row>
    <row r="89" spans="2:14" ht="12.75">
      <c r="B89" s="50" t="str">
        <f>Жуків!B89</f>
        <v>дезинфікуюче</v>
      </c>
      <c r="C89" s="5" t="s">
        <v>2</v>
      </c>
      <c r="N89" s="2">
        <f t="shared" si="12"/>
        <v>0</v>
      </c>
    </row>
    <row r="90" spans="2:14" ht="12.75">
      <c r="B90" s="50" t="str">
        <f>Жуків!B90</f>
        <v>дезактин</v>
      </c>
      <c r="C90" s="5" t="s">
        <v>2</v>
      </c>
      <c r="D90" s="38">
        <v>4</v>
      </c>
      <c r="G90">
        <f>D90*200</f>
        <v>800</v>
      </c>
      <c r="N90" s="2">
        <f t="shared" si="12"/>
        <v>800</v>
      </c>
    </row>
    <row r="91" spans="2:14" ht="12.75">
      <c r="B91" s="50">
        <f>Жуків!B91</f>
        <v>0</v>
      </c>
      <c r="C91" s="5" t="s">
        <v>27</v>
      </c>
      <c r="N91" s="2">
        <f t="shared" si="12"/>
        <v>0</v>
      </c>
    </row>
    <row r="92" spans="2:14" ht="12.75">
      <c r="B92" s="50">
        <f>Жуків!B92</f>
        <v>0</v>
      </c>
      <c r="C92" s="5"/>
      <c r="N92" s="2">
        <f t="shared" si="12"/>
        <v>0</v>
      </c>
    </row>
    <row r="93" spans="2:14" ht="12.75">
      <c r="B93" s="50">
        <f>Жуків!B93</f>
        <v>0</v>
      </c>
      <c r="C93" s="5"/>
      <c r="N93" s="2">
        <f t="shared" si="12"/>
        <v>0</v>
      </c>
    </row>
    <row r="94" spans="1:15" ht="14.25">
      <c r="A94" s="10">
        <v>9</v>
      </c>
      <c r="B94" s="52" t="s">
        <v>12</v>
      </c>
      <c r="C94" s="8"/>
      <c r="D94" s="7"/>
      <c r="E94" s="7">
        <f aca="true" t="shared" si="13" ref="E94:M94">SUM(E95:E127)</f>
        <v>0</v>
      </c>
      <c r="F94" s="7">
        <f t="shared" si="13"/>
        <v>0</v>
      </c>
      <c r="G94" s="7">
        <f t="shared" si="13"/>
        <v>1000</v>
      </c>
      <c r="H94" s="7">
        <f t="shared" si="13"/>
        <v>0</v>
      </c>
      <c r="I94" s="7">
        <f t="shared" si="13"/>
        <v>0</v>
      </c>
      <c r="J94" s="7">
        <f t="shared" si="13"/>
        <v>0</v>
      </c>
      <c r="K94" s="7">
        <f>SUM(K95:K127)</f>
        <v>0</v>
      </c>
      <c r="L94" s="7">
        <f t="shared" si="13"/>
        <v>0</v>
      </c>
      <c r="M94" s="7">
        <f t="shared" si="13"/>
        <v>0</v>
      </c>
      <c r="N94" s="9"/>
      <c r="O94" s="28"/>
    </row>
    <row r="95" spans="2:14" ht="12.75">
      <c r="B95" s="50" t="str">
        <f>Жуків!B95</f>
        <v>замки різні</v>
      </c>
      <c r="C95" s="5" t="s">
        <v>2</v>
      </c>
      <c r="D95">
        <v>2</v>
      </c>
      <c r="G95">
        <v>100</v>
      </c>
      <c r="N95" s="2">
        <f t="shared" si="12"/>
        <v>100</v>
      </c>
    </row>
    <row r="96" spans="2:14" ht="12.75">
      <c r="B96" s="50" t="str">
        <f>Жуків!B96</f>
        <v>віники</v>
      </c>
      <c r="C96" s="5" t="s">
        <v>2</v>
      </c>
      <c r="D96" s="38">
        <v>20</v>
      </c>
      <c r="G96">
        <f>D96*35</f>
        <v>700</v>
      </c>
      <c r="N96" s="2">
        <f t="shared" si="12"/>
        <v>700</v>
      </c>
    </row>
    <row r="97" spans="2:14" ht="12.75">
      <c r="B97" s="50" t="str">
        <f>Жуків!B97</f>
        <v>відро емальоване</v>
      </c>
      <c r="C97" s="5" t="s">
        <v>2</v>
      </c>
      <c r="N97" s="2">
        <f t="shared" si="12"/>
        <v>0</v>
      </c>
    </row>
    <row r="98" spans="2:14" ht="12.75">
      <c r="B98" s="50" t="str">
        <f>Жуків!B98</f>
        <v>вапно хлорне</v>
      </c>
      <c r="C98" s="5" t="s">
        <v>27</v>
      </c>
      <c r="N98" s="2">
        <f t="shared" si="12"/>
        <v>0</v>
      </c>
    </row>
    <row r="99" spans="2:14" ht="12.75">
      <c r="B99" s="50" t="str">
        <f>Жуків!B99</f>
        <v>відра прості</v>
      </c>
      <c r="C99" s="5" t="s">
        <v>2</v>
      </c>
      <c r="D99" s="38"/>
      <c r="N99" s="2">
        <f t="shared" si="12"/>
        <v>0</v>
      </c>
    </row>
    <row r="100" spans="2:14" ht="12.75">
      <c r="B100" s="50" t="str">
        <f>Жуків!B100</f>
        <v>пила циркулярна</v>
      </c>
      <c r="C100" s="5" t="s">
        <v>2</v>
      </c>
      <c r="N100" s="2">
        <f t="shared" si="12"/>
        <v>0</v>
      </c>
    </row>
    <row r="101" spans="2:14" ht="12.75">
      <c r="B101" s="50" t="str">
        <f>Жуків!B101</f>
        <v>електроди</v>
      </c>
      <c r="C101" s="5" t="s">
        <v>27</v>
      </c>
      <c r="D101">
        <v>2</v>
      </c>
      <c r="G101">
        <f>D101*100</f>
        <v>200</v>
      </c>
      <c r="N101" s="2">
        <f t="shared" si="12"/>
        <v>200</v>
      </c>
    </row>
    <row r="102" spans="2:14" ht="12.75">
      <c r="B102" s="50" t="str">
        <f>Жуків!B102</f>
        <v>конфорки до електроплит</v>
      </c>
      <c r="C102" s="5" t="s">
        <v>2</v>
      </c>
      <c r="N102" s="2">
        <f t="shared" si="12"/>
        <v>0</v>
      </c>
    </row>
    <row r="103" spans="2:14" ht="12.75">
      <c r="B103" s="50" t="str">
        <f>Жуків!B103</f>
        <v>інвентар у майстерні</v>
      </c>
      <c r="C103" s="5" t="s">
        <v>2</v>
      </c>
      <c r="N103" s="2">
        <f t="shared" si="12"/>
        <v>0</v>
      </c>
    </row>
    <row r="104" spans="2:14" ht="12.75">
      <c r="B104" s="50" t="str">
        <f>Жуків!B104</f>
        <v>рубильник автомат</v>
      </c>
      <c r="C104" s="5" t="s">
        <v>2</v>
      </c>
      <c r="N104" s="2">
        <f t="shared" si="12"/>
        <v>0</v>
      </c>
    </row>
    <row r="105" spans="2:14" ht="12.75">
      <c r="B105" s="50" t="str">
        <f>Жуків!B105</f>
        <v>колісники</v>
      </c>
      <c r="C105" s="5" t="s">
        <v>2</v>
      </c>
      <c r="N105" s="2">
        <f t="shared" si="12"/>
        <v>0</v>
      </c>
    </row>
    <row r="106" spans="2:14" ht="12.75">
      <c r="B106" s="50" t="str">
        <f>Жуків!B106</f>
        <v>тени до ел плит, ел котла</v>
      </c>
      <c r="C106" s="5" t="s">
        <v>2</v>
      </c>
      <c r="N106" s="2">
        <f t="shared" si="12"/>
        <v>0</v>
      </c>
    </row>
    <row r="107" spans="2:14" ht="12.75">
      <c r="B107" s="50" t="str">
        <f>Жуків!B107</f>
        <v>матеріали для газових котелень</v>
      </c>
      <c r="C107" s="5" t="s">
        <v>2</v>
      </c>
      <c r="N107" s="2">
        <f t="shared" si="12"/>
        <v>0</v>
      </c>
    </row>
    <row r="108" spans="2:14" ht="12.75">
      <c r="B108" s="50" t="str">
        <f>Жуків!B108</f>
        <v>мийка                   (бак до станції )</v>
      </c>
      <c r="C108" s="5" t="s">
        <v>2</v>
      </c>
      <c r="D108" s="38"/>
      <c r="N108" s="2">
        <f t="shared" si="12"/>
        <v>0</v>
      </c>
    </row>
    <row r="109" spans="2:14" ht="12.75">
      <c r="B109" s="50" t="str">
        <f>Жуків!B109</f>
        <v>круг наждачний</v>
      </c>
      <c r="C109" s="5" t="s">
        <v>2</v>
      </c>
      <c r="N109" s="2">
        <f t="shared" si="12"/>
        <v>0</v>
      </c>
    </row>
    <row r="110" spans="2:14" ht="12.75">
      <c r="B110" s="50" t="str">
        <f>Жуків!B110</f>
        <v>диферинційні вимикачі</v>
      </c>
      <c r="C110" s="5" t="s">
        <v>2</v>
      </c>
      <c r="N110" s="2">
        <f t="shared" si="12"/>
        <v>0</v>
      </c>
    </row>
    <row r="111" spans="2:14" ht="12.75">
      <c r="B111" s="50" t="str">
        <f>Жуків!B111</f>
        <v>вага</v>
      </c>
      <c r="C111" s="5" t="s">
        <v>2</v>
      </c>
      <c r="N111" s="2">
        <f t="shared" si="12"/>
        <v>0</v>
      </c>
    </row>
    <row r="112" spans="2:14" ht="12.75">
      <c r="B112" s="50" t="str">
        <f>Жуків!B112</f>
        <v>тачка   </v>
      </c>
      <c r="C112" s="5" t="s">
        <v>2</v>
      </c>
      <c r="N112" s="2">
        <f t="shared" si="12"/>
        <v>0</v>
      </c>
    </row>
    <row r="113" spans="2:14" ht="12.75">
      <c r="B113" s="50" t="str">
        <f>Жуків!B113</f>
        <v>лічильник газовий</v>
      </c>
      <c r="C113" s="5" t="s">
        <v>2</v>
      </c>
      <c r="N113" s="2">
        <f t="shared" si="12"/>
        <v>0</v>
      </c>
    </row>
    <row r="114" spans="2:14" ht="12.75">
      <c r="B114" s="50" t="str">
        <f>Жуків!B114</f>
        <v>модем (до газового лічильника)</v>
      </c>
      <c r="C114" s="5" t="s">
        <v>2</v>
      </c>
      <c r="N114" s="2">
        <f t="shared" si="12"/>
        <v>0</v>
      </c>
    </row>
    <row r="115" spans="2:14" ht="12.75">
      <c r="B115" s="50" t="str">
        <f>Жуків!B115</f>
        <v>датчик імпульсу</v>
      </c>
      <c r="C115" s="5" t="s">
        <v>2</v>
      </c>
      <c r="N115" s="2">
        <f t="shared" si="12"/>
        <v>0</v>
      </c>
    </row>
    <row r="116" spans="2:14" ht="12.75">
      <c r="B116" s="50" t="str">
        <f>Жуків!B116</f>
        <v>доводчик до дверей</v>
      </c>
      <c r="C116" s="5" t="s">
        <v>2</v>
      </c>
      <c r="N116" s="2">
        <f t="shared" si="12"/>
        <v>0</v>
      </c>
    </row>
    <row r="117" spans="2:14" ht="12.75">
      <c r="B117" s="50" t="str">
        <f>Жуків!B117</f>
        <v>лопати, граблі</v>
      </c>
      <c r="C117" s="5" t="s">
        <v>2</v>
      </c>
      <c r="N117" s="2">
        <f t="shared" si="12"/>
        <v>0</v>
      </c>
    </row>
    <row r="118" spans="2:14" ht="12.75">
      <c r="B118" s="50" t="str">
        <f>Жуків!B118</f>
        <v>лічильник для води</v>
      </c>
      <c r="C118" s="5" t="s">
        <v>2</v>
      </c>
      <c r="N118" s="2">
        <f t="shared" si="12"/>
        <v>0</v>
      </c>
    </row>
    <row r="119" spans="2:14" ht="12.75">
      <c r="B119" s="50">
        <f>Жуків!B119</f>
        <v>0</v>
      </c>
      <c r="C119" s="5" t="s">
        <v>2</v>
      </c>
      <c r="N119" s="2">
        <f t="shared" si="12"/>
        <v>0</v>
      </c>
    </row>
    <row r="120" spans="2:14" ht="12" customHeight="1">
      <c r="B120" s="50" t="str">
        <f>Жуків!B120</f>
        <v>бензокоса</v>
      </c>
      <c r="C120" s="5" t="s">
        <v>2</v>
      </c>
      <c r="N120" s="2">
        <f t="shared" si="12"/>
        <v>0</v>
      </c>
    </row>
    <row r="121" spans="2:14" ht="12.75">
      <c r="B121" s="50" t="str">
        <f>Жуків!B121</f>
        <v>станки </v>
      </c>
      <c r="C121" s="5" t="s">
        <v>2</v>
      </c>
      <c r="N121" s="2">
        <f t="shared" si="12"/>
        <v>0</v>
      </c>
    </row>
    <row r="122" spans="2:14" ht="12.75">
      <c r="B122" s="50" t="str">
        <f>Жуків!B122</f>
        <v>кріплення до телевізора</v>
      </c>
      <c r="C122" s="5" t="s">
        <v>2</v>
      </c>
      <c r="N122" s="2">
        <f t="shared" si="12"/>
        <v>0</v>
      </c>
    </row>
    <row r="123" spans="2:14" ht="25.5">
      <c r="B123" s="50" t="str">
        <f>Жуків!B123</f>
        <v>лабораторне обладнання для кабінету біології</v>
      </c>
      <c r="C123" s="5" t="s">
        <v>2</v>
      </c>
      <c r="N123" s="2">
        <f t="shared" si="12"/>
        <v>0</v>
      </c>
    </row>
    <row r="124" spans="2:14" ht="12.75">
      <c r="B124" s="50" t="str">
        <f>Жуків!B124</f>
        <v>кабель з пристроєм гальмівної розв'язки</v>
      </c>
      <c r="C124" s="5" t="s">
        <v>2</v>
      </c>
      <c r="N124" s="2">
        <f t="shared" si="12"/>
        <v>0</v>
      </c>
    </row>
    <row r="125" spans="2:14" ht="12.75">
      <c r="B125" s="50" t="str">
        <f>Жуків!B125</f>
        <v>конфорки до електроплит</v>
      </c>
      <c r="C125" s="5" t="s">
        <v>2</v>
      </c>
      <c r="N125" s="2">
        <f t="shared" si="12"/>
        <v>0</v>
      </c>
    </row>
    <row r="126" spans="2:14" ht="12.75">
      <c r="B126" s="50">
        <f>Жуків!B126</f>
        <v>0</v>
      </c>
      <c r="C126" s="5" t="s">
        <v>2</v>
      </c>
      <c r="N126" s="2">
        <f t="shared" si="12"/>
        <v>0</v>
      </c>
    </row>
    <row r="127" spans="2:14" ht="12.75">
      <c r="B127" s="50">
        <f>Жуків!B127</f>
        <v>0</v>
      </c>
      <c r="C127" s="5" t="s">
        <v>2</v>
      </c>
      <c r="N127" s="2">
        <f t="shared" si="12"/>
        <v>0</v>
      </c>
    </row>
    <row r="128" spans="1:15" ht="14.25">
      <c r="A128" s="10">
        <v>10</v>
      </c>
      <c r="B128" s="52" t="s">
        <v>13</v>
      </c>
      <c r="C128" s="8"/>
      <c r="D128" s="7"/>
      <c r="E128" s="7">
        <f aca="true" t="shared" si="14" ref="E128:M128">SUM(E129:E176)</f>
        <v>0</v>
      </c>
      <c r="F128" s="7">
        <f t="shared" si="14"/>
        <v>0</v>
      </c>
      <c r="G128" s="7">
        <f t="shared" si="14"/>
        <v>40100</v>
      </c>
      <c r="H128" s="7">
        <f t="shared" si="14"/>
        <v>0</v>
      </c>
      <c r="I128" s="7">
        <f t="shared" si="14"/>
        <v>0</v>
      </c>
      <c r="J128" s="7">
        <f t="shared" si="14"/>
        <v>0</v>
      </c>
      <c r="K128" s="7">
        <f t="shared" si="14"/>
        <v>0</v>
      </c>
      <c r="L128" s="7">
        <f t="shared" si="14"/>
        <v>0</v>
      </c>
      <c r="M128" s="7">
        <f t="shared" si="14"/>
        <v>0</v>
      </c>
      <c r="N128" s="9"/>
      <c r="O128" s="28"/>
    </row>
    <row r="129" spans="2:14" ht="12.75">
      <c r="B129" s="50" t="str">
        <f>Жуків!B129</f>
        <v>мінвата</v>
      </c>
      <c r="C129" s="5" t="s">
        <v>62</v>
      </c>
      <c r="N129" s="2">
        <f t="shared" si="12"/>
        <v>0</v>
      </c>
    </row>
    <row r="130" spans="2:14" ht="12.75">
      <c r="B130" s="50" t="str">
        <f>Жуків!B130</f>
        <v>вапно   </v>
      </c>
      <c r="C130" s="5" t="s">
        <v>27</v>
      </c>
      <c r="D130" s="38">
        <v>20</v>
      </c>
      <c r="G130">
        <f>D130*15</f>
        <v>300</v>
      </c>
      <c r="N130" s="2">
        <f t="shared" si="12"/>
        <v>300</v>
      </c>
    </row>
    <row r="131" spans="2:14" ht="12" customHeight="1">
      <c r="B131" s="50" t="str">
        <f>Жуків!B131</f>
        <v>фарба, розчинник</v>
      </c>
      <c r="C131" s="5" t="s">
        <v>135</v>
      </c>
      <c r="D131" s="38">
        <v>35</v>
      </c>
      <c r="G131">
        <f>D131*140</f>
        <v>4900</v>
      </c>
      <c r="N131" s="2">
        <f t="shared" si="12"/>
        <v>4900</v>
      </c>
    </row>
    <row r="132" spans="2:14" ht="12.75">
      <c r="B132" s="50" t="str">
        <f>Жуків!B132</f>
        <v>фарба емульсія</v>
      </c>
      <c r="C132" s="5" t="s">
        <v>172</v>
      </c>
      <c r="D132" s="38">
        <v>15</v>
      </c>
      <c r="G132">
        <f>D132*250</f>
        <v>3750</v>
      </c>
      <c r="N132" s="2">
        <f t="shared" si="12"/>
        <v>3750</v>
      </c>
    </row>
    <row r="133" spans="2:14" ht="12.75">
      <c r="B133" s="50" t="str">
        <f>Жуків!B133</f>
        <v>цемент</v>
      </c>
      <c r="C133" s="5" t="s">
        <v>27</v>
      </c>
      <c r="D133" s="38">
        <v>150</v>
      </c>
      <c r="G133">
        <f>D133*3</f>
        <v>450</v>
      </c>
      <c r="N133" s="2">
        <f t="shared" si="12"/>
        <v>450</v>
      </c>
    </row>
    <row r="134" spans="2:14" ht="12.75">
      <c r="B134" s="50" t="str">
        <f>Жуків!B134</f>
        <v>шпаклівка</v>
      </c>
      <c r="C134" s="5" t="s">
        <v>27</v>
      </c>
      <c r="D134" s="38">
        <v>100</v>
      </c>
      <c r="G134">
        <f>D134*10</f>
        <v>1000</v>
      </c>
      <c r="N134" s="2">
        <f t="shared" si="12"/>
        <v>1000</v>
      </c>
    </row>
    <row r="135" spans="2:14" ht="12.75">
      <c r="B135" s="50" t="str">
        <f>Жуків!B135</f>
        <v>грунтовка</v>
      </c>
      <c r="C135" s="5" t="s">
        <v>20</v>
      </c>
      <c r="D135" s="38"/>
      <c r="G135">
        <f>D135*150</f>
        <v>0</v>
      </c>
      <c r="N135" s="2">
        <f t="shared" si="12"/>
        <v>0</v>
      </c>
    </row>
    <row r="136" spans="2:14" ht="12.75">
      <c r="B136" s="50" t="str">
        <f>Жуків!B136</f>
        <v>щітки, валіки</v>
      </c>
      <c r="C136" s="5" t="s">
        <v>64</v>
      </c>
      <c r="D136" s="38">
        <v>5</v>
      </c>
      <c r="G136">
        <f>D136*40</f>
        <v>200</v>
      </c>
      <c r="N136" s="2">
        <f t="shared" si="12"/>
        <v>200</v>
      </c>
    </row>
    <row r="137" spans="2:14" ht="12.75">
      <c r="B137" s="50" t="str">
        <f>Жуків!B137</f>
        <v>цвяхи, саморізи</v>
      </c>
      <c r="C137" s="5" t="s">
        <v>27</v>
      </c>
      <c r="D137" s="38"/>
      <c r="N137" s="2">
        <f t="shared" si="12"/>
        <v>0</v>
      </c>
    </row>
    <row r="138" spans="2:14" ht="12.75">
      <c r="B138" s="50" t="str">
        <f>Жуків!B138</f>
        <v>двері дерев'яні</v>
      </c>
      <c r="C138" s="5" t="s">
        <v>2</v>
      </c>
      <c r="N138" s="2">
        <f t="shared" si="12"/>
        <v>0</v>
      </c>
    </row>
    <row r="139" spans="2:14" ht="12.75">
      <c r="B139" s="50" t="str">
        <f>Жуків!B139</f>
        <v>клей для плитки</v>
      </c>
      <c r="C139" s="5" t="s">
        <v>2</v>
      </c>
      <c r="D139" s="38">
        <v>150</v>
      </c>
      <c r="G139">
        <v>600</v>
      </c>
      <c r="N139" s="2">
        <f t="shared" si="12"/>
        <v>600</v>
      </c>
    </row>
    <row r="140" spans="2:14" ht="12.75">
      <c r="B140" s="50" t="str">
        <f>Жуків!B140</f>
        <v>унітаз</v>
      </c>
      <c r="C140" s="5" t="s">
        <v>27</v>
      </c>
      <c r="N140" s="2">
        <f t="shared" si="12"/>
        <v>0</v>
      </c>
    </row>
    <row r="141" spans="2:14" ht="12.75">
      <c r="B141" s="50" t="str">
        <f>Жуків!B141</f>
        <v>плитка облицювальна</v>
      </c>
      <c r="C141" s="5" t="s">
        <v>2</v>
      </c>
      <c r="N141" s="2">
        <f t="shared" si="12"/>
        <v>0</v>
      </c>
    </row>
    <row r="142" spans="2:14" ht="12.75">
      <c r="B142" s="50" t="str">
        <f>Жуків!B142</f>
        <v>двері металеві</v>
      </c>
      <c r="C142" s="5" t="s">
        <v>2</v>
      </c>
      <c r="N142" s="2">
        <f t="shared" si="12"/>
        <v>0</v>
      </c>
    </row>
    <row r="143" spans="2:14" ht="12.75">
      <c r="B143" s="50" t="str">
        <f>Жуків!B143</f>
        <v>умивальник</v>
      </c>
      <c r="C143" s="5" t="s">
        <v>51</v>
      </c>
      <c r="N143" s="2">
        <f t="shared" si="12"/>
        <v>0</v>
      </c>
    </row>
    <row r="144" spans="2:14" ht="12.75">
      <c r="B144" s="50" t="str">
        <f>Жуків!B144</f>
        <v>крани до умивальників</v>
      </c>
      <c r="C144" s="5" t="s">
        <v>2</v>
      </c>
      <c r="D144">
        <v>2</v>
      </c>
      <c r="G144">
        <v>800</v>
      </c>
      <c r="N144" s="2">
        <f t="shared" si="12"/>
        <v>800</v>
      </c>
    </row>
    <row r="145" spans="2:14" ht="12.75">
      <c r="B145" s="50" t="str">
        <f>Жуків!B145</f>
        <v>труби, згони</v>
      </c>
      <c r="C145" s="5" t="s">
        <v>2</v>
      </c>
      <c r="N145" s="2">
        <f t="shared" si="12"/>
        <v>0</v>
      </c>
    </row>
    <row r="146" spans="2:14" ht="12.75">
      <c r="B146" s="50" t="str">
        <f>Жуків!B146</f>
        <v>багети, плінтуси</v>
      </c>
      <c r="C146" s="5" t="s">
        <v>64</v>
      </c>
      <c r="N146" s="2">
        <f t="shared" si="12"/>
        <v>0</v>
      </c>
    </row>
    <row r="147" spans="2:14" ht="12.75">
      <c r="B147" s="50" t="str">
        <f>Жуків!B147</f>
        <v>доски, штахети</v>
      </c>
      <c r="C147" s="5" t="s">
        <v>51</v>
      </c>
      <c r="D147">
        <v>5</v>
      </c>
      <c r="G147">
        <v>4000</v>
      </c>
      <c r="N147" s="2">
        <f t="shared" si="12"/>
        <v>4000</v>
      </c>
    </row>
    <row r="148" spans="2:14" ht="12.75">
      <c r="B148" s="50" t="str">
        <f>Жуків!B148</f>
        <v>лінолеум</v>
      </c>
      <c r="C148" s="5" t="s">
        <v>63</v>
      </c>
      <c r="N148" s="2">
        <f t="shared" si="12"/>
        <v>0</v>
      </c>
    </row>
    <row r="149" spans="2:14" ht="12.75">
      <c r="B149" s="50" t="str">
        <f>Жуків!B149</f>
        <v>скловата</v>
      </c>
      <c r="C149" s="5" t="s">
        <v>51</v>
      </c>
      <c r="N149" s="2">
        <f t="shared" si="12"/>
        <v>0</v>
      </c>
    </row>
    <row r="150" spans="2:14" ht="12.75">
      <c r="B150" s="50" t="str">
        <f>Жуків!B150</f>
        <v>гіпсокартон</v>
      </c>
      <c r="C150" s="5" t="s">
        <v>51</v>
      </c>
      <c r="D150">
        <v>10</v>
      </c>
      <c r="G150">
        <v>1000</v>
      </c>
      <c r="N150" s="2">
        <f aca="true" t="shared" si="15" ref="N150:N218">SUM(E150:M150)</f>
        <v>1000</v>
      </c>
    </row>
    <row r="151" spans="2:14" ht="12.75">
      <c r="B151" s="50" t="str">
        <f>Жуків!B151</f>
        <v>сітка армувальна</v>
      </c>
      <c r="C151" s="5" t="s">
        <v>67</v>
      </c>
      <c r="N151" s="2">
        <f t="shared" si="15"/>
        <v>0</v>
      </c>
    </row>
    <row r="152" spans="2:14" ht="12.75">
      <c r="B152" s="50" t="str">
        <f>Жуків!B152</f>
        <v>профіль (рейки)</v>
      </c>
      <c r="C152" s="5" t="s">
        <v>62</v>
      </c>
      <c r="D152">
        <v>180</v>
      </c>
      <c r="G152">
        <v>6000</v>
      </c>
      <c r="N152" s="2">
        <f t="shared" si="15"/>
        <v>6000</v>
      </c>
    </row>
    <row r="153" spans="2:14" ht="12.75">
      <c r="B153" s="50" t="str">
        <f>Жуків!B153</f>
        <v>арматура до унітазів</v>
      </c>
      <c r="C153" s="5" t="s">
        <v>2</v>
      </c>
      <c r="D153">
        <v>3</v>
      </c>
      <c r="G153">
        <v>600</v>
      </c>
      <c r="N153" s="2">
        <f t="shared" si="15"/>
        <v>600</v>
      </c>
    </row>
    <row r="154" spans="2:14" ht="12.75">
      <c r="B154" s="50" t="str">
        <f>Жуків!B154</f>
        <v>фанера в майстерню</v>
      </c>
      <c r="C154" s="5" t="s">
        <v>2</v>
      </c>
      <c r="N154" s="2">
        <f t="shared" si="15"/>
        <v>0</v>
      </c>
    </row>
    <row r="155" spans="2:14" ht="12.75">
      <c r="B155" s="50" t="str">
        <f>Жуків!B155</f>
        <v>сітка для огорожі</v>
      </c>
      <c r="C155" s="5" t="s">
        <v>51</v>
      </c>
      <c r="N155" s="2">
        <f t="shared" si="15"/>
        <v>0</v>
      </c>
    </row>
    <row r="156" spans="2:14" ht="12.75">
      <c r="B156" s="50" t="str">
        <f>Жуків!B156</f>
        <v>металопрофіль</v>
      </c>
      <c r="C156" s="5" t="s">
        <v>62</v>
      </c>
      <c r="D156">
        <v>85</v>
      </c>
      <c r="G156">
        <v>13500</v>
      </c>
      <c r="N156" s="2">
        <f t="shared" si="15"/>
        <v>13500</v>
      </c>
    </row>
    <row r="157" spans="2:14" ht="12.75">
      <c r="B157" s="50" t="str">
        <f>Жуків!B157</f>
        <v>риглі металеві</v>
      </c>
      <c r="C157" s="5" t="s">
        <v>64</v>
      </c>
      <c r="N157" s="2">
        <f t="shared" si="15"/>
        <v>0</v>
      </c>
    </row>
    <row r="158" spans="2:14" ht="13.5" customHeight="1">
      <c r="B158" s="50" t="str">
        <f>Жуків!B158</f>
        <v>стовпчик металевий</v>
      </c>
      <c r="C158" s="5" t="s">
        <v>62</v>
      </c>
      <c r="D158">
        <v>60</v>
      </c>
      <c r="G158">
        <v>3000</v>
      </c>
      <c r="N158" s="2">
        <f t="shared" si="15"/>
        <v>3000</v>
      </c>
    </row>
    <row r="159" spans="2:14" ht="12.75">
      <c r="B159" s="50" t="str">
        <f>Жуків!B159</f>
        <v>вікна металопластикові</v>
      </c>
      <c r="C159" s="5" t="s">
        <v>62</v>
      </c>
      <c r="N159" s="2">
        <f t="shared" si="15"/>
        <v>0</v>
      </c>
    </row>
    <row r="160" spans="2:14" ht="12.75">
      <c r="B160" s="50" t="str">
        <f>Жуків!B160</f>
        <v>пінопласт</v>
      </c>
      <c r="C160" s="5" t="s">
        <v>2</v>
      </c>
      <c r="N160" s="2">
        <f t="shared" si="15"/>
        <v>0</v>
      </c>
    </row>
    <row r="161" spans="2:14" ht="12.75">
      <c r="B161" s="50" t="str">
        <f>Жуків!B161</f>
        <v>секції з бетону</v>
      </c>
      <c r="C161" s="5" t="s">
        <v>2</v>
      </c>
      <c r="N161" s="2">
        <f t="shared" si="15"/>
        <v>0</v>
      </c>
    </row>
    <row r="162" spans="2:14" ht="12.75">
      <c r="B162" s="50" t="str">
        <f>Жуків!B162</f>
        <v>підвіконники до вікон металопластикових</v>
      </c>
      <c r="C162" s="5" t="s">
        <v>2</v>
      </c>
      <c r="N162" s="2">
        <f t="shared" si="15"/>
        <v>0</v>
      </c>
    </row>
    <row r="163" spans="2:14" ht="12.75">
      <c r="B163" s="50" t="str">
        <f>Жуків!B163</f>
        <v>бітум</v>
      </c>
      <c r="C163" s="5" t="s">
        <v>2</v>
      </c>
      <c r="N163" s="2">
        <f t="shared" si="15"/>
        <v>0</v>
      </c>
    </row>
    <row r="164" spans="2:14" ht="12.75">
      <c r="B164" s="50" t="str">
        <f>Жуків!B164</f>
        <v>щебінь</v>
      </c>
      <c r="C164" s="5" t="s">
        <v>2</v>
      </c>
      <c r="N164" s="2">
        <f t="shared" si="15"/>
        <v>0</v>
      </c>
    </row>
    <row r="165" spans="2:14" ht="12.75">
      <c r="B165" s="50" t="str">
        <f>Жуків!B165</f>
        <v>рубероїд</v>
      </c>
      <c r="C165" s="5" t="s">
        <v>67</v>
      </c>
      <c r="N165" s="2">
        <f t="shared" si="15"/>
        <v>0</v>
      </c>
    </row>
    <row r="166" spans="2:14" ht="12.75">
      <c r="B166" s="50" t="str">
        <f>Жуків!B166</f>
        <v>щітки</v>
      </c>
      <c r="C166" s="5" t="s">
        <v>2</v>
      </c>
      <c r="N166" s="2">
        <f t="shared" si="15"/>
        <v>0</v>
      </c>
    </row>
    <row r="167" spans="2:14" ht="12.75">
      <c r="B167" s="50" t="str">
        <f>Жуків!B167</f>
        <v>гранітний відсів</v>
      </c>
      <c r="C167" s="5"/>
      <c r="N167" s="2">
        <f t="shared" si="15"/>
        <v>0</v>
      </c>
    </row>
    <row r="168" spans="2:14" ht="12.75">
      <c r="B168" s="50" t="str">
        <f>Жуків!B168</f>
        <v>армстронг</v>
      </c>
      <c r="C168" s="5"/>
      <c r="N168" s="2">
        <f t="shared" si="15"/>
        <v>0</v>
      </c>
    </row>
    <row r="169" spans="2:14" ht="12.75">
      <c r="B169" s="50" t="str">
        <f>Жуків!B169</f>
        <v>жалюзі</v>
      </c>
      <c r="C169" s="5"/>
      <c r="N169" s="2">
        <f t="shared" si="15"/>
        <v>0</v>
      </c>
    </row>
    <row r="170" spans="2:14" ht="12.75">
      <c r="B170" s="50" t="str">
        <f>Жуків!B170</f>
        <v>ламінат</v>
      </c>
      <c r="C170" s="5"/>
      <c r="N170" s="2">
        <f t="shared" si="15"/>
        <v>0</v>
      </c>
    </row>
    <row r="171" spans="2:14" ht="12.75">
      <c r="B171" s="50" t="str">
        <f>Жуків!B171</f>
        <v>піна монтажна</v>
      </c>
      <c r="C171" s="5"/>
      <c r="N171" s="2">
        <f t="shared" si="15"/>
        <v>0</v>
      </c>
    </row>
    <row r="172" spans="2:14" ht="12.75">
      <c r="B172" s="50" t="str">
        <f>Жуків!B172</f>
        <v>плита ОСБ</v>
      </c>
      <c r="C172" s="5"/>
      <c r="N172" s="2">
        <f t="shared" si="15"/>
        <v>0</v>
      </c>
    </row>
    <row r="173" spans="2:14" ht="12.75">
      <c r="B173" s="50" t="str">
        <f>Жуків!B173</f>
        <v>стеля підвісна</v>
      </c>
      <c r="C173" s="5"/>
      <c r="N173" s="2">
        <f t="shared" si="15"/>
        <v>0</v>
      </c>
    </row>
    <row r="174" spans="2:14" ht="12.75">
      <c r="B174" s="50" t="str">
        <f>Жуків!B174</f>
        <v>матеріали для газових котелень</v>
      </c>
      <c r="C174" s="5"/>
      <c r="N174" s="2">
        <f t="shared" si="15"/>
        <v>0</v>
      </c>
    </row>
    <row r="175" spans="2:14" ht="12.75">
      <c r="B175" s="50">
        <f>Жуків!B175</f>
        <v>0</v>
      </c>
      <c r="C175" s="5"/>
      <c r="N175" s="2">
        <f t="shared" si="15"/>
        <v>0</v>
      </c>
    </row>
    <row r="176" spans="2:14" ht="12.75">
      <c r="B176" s="50">
        <f>Жуків!B176</f>
        <v>0</v>
      </c>
      <c r="C176" s="5"/>
      <c r="N176" s="2">
        <f t="shared" si="15"/>
        <v>0</v>
      </c>
    </row>
    <row r="177" spans="1:15" ht="14.25">
      <c r="A177" s="10">
        <v>11</v>
      </c>
      <c r="B177" s="63" t="s">
        <v>219</v>
      </c>
      <c r="C177" s="8"/>
      <c r="D177" s="7"/>
      <c r="E177" s="7">
        <f aca="true" t="shared" si="16" ref="E177:M177">SUM(E178:E186)</f>
        <v>0</v>
      </c>
      <c r="F177" s="7">
        <f t="shared" si="16"/>
        <v>0</v>
      </c>
      <c r="G177" s="7">
        <f t="shared" si="16"/>
        <v>0</v>
      </c>
      <c r="H177" s="7">
        <f t="shared" si="16"/>
        <v>3600</v>
      </c>
      <c r="I177" s="7">
        <f t="shared" si="16"/>
        <v>0</v>
      </c>
      <c r="J177" s="7">
        <f t="shared" si="16"/>
        <v>0</v>
      </c>
      <c r="K177" s="7">
        <f t="shared" si="16"/>
        <v>0</v>
      </c>
      <c r="L177" s="7">
        <f t="shared" si="16"/>
        <v>0</v>
      </c>
      <c r="M177" s="7">
        <f t="shared" si="16"/>
        <v>0</v>
      </c>
      <c r="N177" s="9"/>
      <c r="O177" s="28"/>
    </row>
    <row r="178" spans="2:14" ht="12.75">
      <c r="B178" s="50" t="str">
        <f>Жуків!B178</f>
        <v>подушки</v>
      </c>
      <c r="C178" s="5" t="s">
        <v>2</v>
      </c>
      <c r="N178" s="2">
        <f t="shared" si="15"/>
        <v>0</v>
      </c>
    </row>
    <row r="179" spans="2:14" ht="12.75">
      <c r="B179" s="50" t="str">
        <f>Жуків!B179</f>
        <v>одіяла</v>
      </c>
      <c r="C179" s="5" t="s">
        <v>2</v>
      </c>
      <c r="N179" s="2">
        <f t="shared" si="15"/>
        <v>0</v>
      </c>
    </row>
    <row r="180" spans="2:14" ht="12.75">
      <c r="B180" s="50" t="str">
        <f>Жуків!B180</f>
        <v>халати</v>
      </c>
      <c r="C180" s="5" t="s">
        <v>2</v>
      </c>
      <c r="N180" s="2">
        <f t="shared" si="15"/>
        <v>0</v>
      </c>
    </row>
    <row r="181" spans="2:14" ht="12.75">
      <c r="B181" s="50" t="str">
        <f>Жуків!B181</f>
        <v>доріжка</v>
      </c>
      <c r="C181" s="5" t="s">
        <v>2</v>
      </c>
      <c r="D181">
        <v>8</v>
      </c>
      <c r="H181">
        <v>3000</v>
      </c>
      <c r="N181" s="2">
        <f t="shared" si="15"/>
        <v>3000</v>
      </c>
    </row>
    <row r="182" spans="2:14" ht="12.75">
      <c r="B182" s="50" t="str">
        <f>Жуків!B182</f>
        <v>комплект постільний</v>
      </c>
      <c r="C182" s="5" t="s">
        <v>2</v>
      </c>
      <c r="D182" s="38"/>
      <c r="N182" s="2">
        <f t="shared" si="15"/>
        <v>0</v>
      </c>
    </row>
    <row r="183" spans="2:14" ht="12.75">
      <c r="B183" s="50" t="str">
        <f>Жуків!B183</f>
        <v>матраци</v>
      </c>
      <c r="C183" s="5" t="s">
        <v>2</v>
      </c>
      <c r="N183" s="2">
        <f t="shared" si="15"/>
        <v>0</v>
      </c>
    </row>
    <row r="184" spans="2:14" ht="12.75">
      <c r="B184" s="50" t="str">
        <f>Жуків!B184</f>
        <v>рушник</v>
      </c>
      <c r="C184" s="5" t="s">
        <v>2</v>
      </c>
      <c r="D184">
        <v>30</v>
      </c>
      <c r="H184">
        <v>600</v>
      </c>
      <c r="N184" s="2">
        <f t="shared" si="15"/>
        <v>600</v>
      </c>
    </row>
    <row r="185" spans="2:14" ht="12.75">
      <c r="B185" s="50" t="str">
        <f>Жуків!B185</f>
        <v>покривала</v>
      </c>
      <c r="C185" s="5" t="s">
        <v>2</v>
      </c>
      <c r="N185" s="2">
        <f t="shared" si="15"/>
        <v>0</v>
      </c>
    </row>
    <row r="186" spans="2:14" ht="12.75">
      <c r="B186" s="50" t="str">
        <f>Жуків!B186</f>
        <v>наматрасник</v>
      </c>
      <c r="C186" s="5"/>
      <c r="N186" s="2">
        <f t="shared" si="15"/>
        <v>0</v>
      </c>
    </row>
    <row r="187" spans="1:15" ht="14.25">
      <c r="A187" s="10">
        <v>12</v>
      </c>
      <c r="B187" s="52" t="s">
        <v>218</v>
      </c>
      <c r="C187" s="8"/>
      <c r="D187" s="41"/>
      <c r="E187" s="7">
        <f>D187*800</f>
        <v>0</v>
      </c>
      <c r="F187" s="7"/>
      <c r="G187" s="7"/>
      <c r="H187" s="9"/>
      <c r="I187" s="9"/>
      <c r="J187" s="9"/>
      <c r="K187" s="9"/>
      <c r="L187" s="9"/>
      <c r="M187" s="9"/>
      <c r="N187" s="9">
        <f t="shared" si="15"/>
        <v>0</v>
      </c>
      <c r="O187" s="28"/>
    </row>
    <row r="188" spans="1:15" ht="14.25">
      <c r="A188" s="10">
        <v>13</v>
      </c>
      <c r="B188" s="52" t="s">
        <v>14</v>
      </c>
      <c r="C188" s="8"/>
      <c r="D188" s="7"/>
      <c r="E188" s="7">
        <f aca="true" t="shared" si="17" ref="E188:M188">SUM(E189:E201)</f>
        <v>0</v>
      </c>
      <c r="F188" s="7">
        <f t="shared" si="17"/>
        <v>0</v>
      </c>
      <c r="G188" s="7">
        <f t="shared" si="17"/>
        <v>0</v>
      </c>
      <c r="H188" s="7">
        <f t="shared" si="17"/>
        <v>0</v>
      </c>
      <c r="I188" s="7">
        <f t="shared" si="17"/>
        <v>0</v>
      </c>
      <c r="J188" s="7">
        <f t="shared" si="17"/>
        <v>0</v>
      </c>
      <c r="K188" s="7">
        <f t="shared" si="17"/>
        <v>0</v>
      </c>
      <c r="L188" s="7">
        <f t="shared" si="17"/>
        <v>0</v>
      </c>
      <c r="M188" s="7">
        <f t="shared" si="17"/>
        <v>0</v>
      </c>
      <c r="N188" s="9"/>
      <c r="O188" s="28"/>
    </row>
    <row r="189" spans="1:15" ht="14.25">
      <c r="A189" s="22"/>
      <c r="B189" s="50" t="str">
        <f>Жуків!B189</f>
        <v>парти та стільці</v>
      </c>
      <c r="C189" s="5" t="s">
        <v>2</v>
      </c>
      <c r="D189" s="4"/>
      <c r="E189" s="4"/>
      <c r="F189" s="4"/>
      <c r="G189" s="4"/>
      <c r="H189" s="5"/>
      <c r="I189" s="5"/>
      <c r="J189" s="5"/>
      <c r="K189" s="5"/>
      <c r="L189" s="5"/>
      <c r="M189" s="5"/>
      <c r="N189" s="2">
        <f t="shared" si="15"/>
        <v>0</v>
      </c>
      <c r="O189" s="33"/>
    </row>
    <row r="190" spans="2:14" ht="12.75">
      <c r="B190" s="50" t="str">
        <f>Жуків!B190</f>
        <v>вішалка</v>
      </c>
      <c r="C190" s="5" t="s">
        <v>2</v>
      </c>
      <c r="N190" s="2">
        <f t="shared" si="15"/>
        <v>0</v>
      </c>
    </row>
    <row r="191" spans="2:14" ht="12.75">
      <c r="B191" s="50" t="str">
        <f>Жуків!B191</f>
        <v>шафа вчительська</v>
      </c>
      <c r="C191" s="5" t="s">
        <v>2</v>
      </c>
      <c r="N191" s="2">
        <f t="shared" si="15"/>
        <v>0</v>
      </c>
    </row>
    <row r="192" spans="2:14" ht="12.75">
      <c r="B192" s="50" t="str">
        <f>Жуків!B192</f>
        <v>стелаж книжковий</v>
      </c>
      <c r="C192" s="5" t="s">
        <v>2</v>
      </c>
      <c r="N192" s="2">
        <f t="shared" si="15"/>
        <v>0</v>
      </c>
    </row>
    <row r="193" spans="2:14" ht="12.75">
      <c r="B193" s="50">
        <f>Жуків!B193</f>
        <v>0</v>
      </c>
      <c r="C193" s="5" t="s">
        <v>2</v>
      </c>
      <c r="N193" s="2">
        <f t="shared" si="15"/>
        <v>0</v>
      </c>
    </row>
    <row r="194" spans="2:14" ht="12.75">
      <c r="B194" s="50" t="str">
        <f>Жуків!B194</f>
        <v>стула, лави, пуфи</v>
      </c>
      <c r="C194" s="5" t="s">
        <v>2</v>
      </c>
      <c r="N194" s="2">
        <f t="shared" si="15"/>
        <v>0</v>
      </c>
    </row>
    <row r="195" spans="2:15" s="19" customFormat="1" ht="12.75">
      <c r="B195" s="74">
        <f>Жуків!B195</f>
        <v>0</v>
      </c>
      <c r="C195" s="33" t="s">
        <v>2</v>
      </c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6">
        <f t="shared" si="15"/>
        <v>0</v>
      </c>
      <c r="O195" s="20"/>
    </row>
    <row r="196" spans="2:15" s="19" customFormat="1" ht="12.75">
      <c r="B196" s="74" t="str">
        <f>Жуків!B196</f>
        <v>ліжка дитячі</v>
      </c>
      <c r="C196" s="33" t="s">
        <v>2</v>
      </c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6">
        <f t="shared" si="15"/>
        <v>0</v>
      </c>
      <c r="O196" s="20"/>
    </row>
    <row r="197" spans="2:15" s="19" customFormat="1" ht="12.75">
      <c r="B197" s="74">
        <f>Жуків!B197</f>
        <v>0</v>
      </c>
      <c r="C197" s="33" t="s">
        <v>2</v>
      </c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6">
        <f t="shared" si="15"/>
        <v>0</v>
      </c>
      <c r="O197" s="20"/>
    </row>
    <row r="198" spans="2:14" ht="12.75">
      <c r="B198" s="50" t="str">
        <f>Жуків!B198</f>
        <v>столи роздаткові</v>
      </c>
      <c r="C198" s="5" t="s">
        <v>2</v>
      </c>
      <c r="N198" s="2">
        <f t="shared" si="15"/>
        <v>0</v>
      </c>
    </row>
    <row r="199" spans="2:14" ht="12.75">
      <c r="B199" s="50" t="str">
        <f>Жуків!B199</f>
        <v>стелаж, сушка для посуду</v>
      </c>
      <c r="C199" s="5"/>
      <c r="D199" s="38"/>
      <c r="N199" s="2">
        <f t="shared" si="15"/>
        <v>0</v>
      </c>
    </row>
    <row r="200" spans="2:14" ht="12.75">
      <c r="B200" s="50">
        <f>Жуків!B200</f>
        <v>0</v>
      </c>
      <c r="C200" s="5"/>
      <c r="N200" s="2">
        <f t="shared" si="15"/>
        <v>0</v>
      </c>
    </row>
    <row r="201" spans="2:14" ht="12.75">
      <c r="B201" s="50">
        <f>Жуків!B201</f>
        <v>0</v>
      </c>
      <c r="C201" s="5" t="s">
        <v>2</v>
      </c>
      <c r="N201" s="2">
        <f t="shared" si="15"/>
        <v>0</v>
      </c>
    </row>
    <row r="202" spans="2:14" ht="12.75">
      <c r="B202" s="50">
        <f>Жуків!B202</f>
        <v>0</v>
      </c>
      <c r="C202" s="5" t="s">
        <v>2</v>
      </c>
      <c r="N202" s="2">
        <f t="shared" si="15"/>
        <v>0</v>
      </c>
    </row>
    <row r="203" spans="2:14" ht="12.75">
      <c r="B203" s="50">
        <f>Жуків!B203</f>
        <v>0</v>
      </c>
      <c r="C203" s="5" t="s">
        <v>2</v>
      </c>
      <c r="N203" s="2">
        <f t="shared" si="15"/>
        <v>0</v>
      </c>
    </row>
    <row r="204" spans="2:14" ht="12.75">
      <c r="B204" s="50">
        <f>Жуків!B204</f>
        <v>0</v>
      </c>
      <c r="C204" s="5" t="s">
        <v>2</v>
      </c>
      <c r="N204" s="2">
        <f t="shared" si="15"/>
        <v>0</v>
      </c>
    </row>
    <row r="205" spans="1:15" ht="14.25">
      <c r="A205" s="10">
        <v>14</v>
      </c>
      <c r="B205" s="52" t="s">
        <v>15</v>
      </c>
      <c r="C205" s="8"/>
      <c r="D205" s="7"/>
      <c r="E205" s="7"/>
      <c r="F205" s="7"/>
      <c r="G205" s="7"/>
      <c r="H205" s="9"/>
      <c r="I205" s="9"/>
      <c r="J205" s="9"/>
      <c r="K205" s="9"/>
      <c r="L205" s="9"/>
      <c r="M205" s="9"/>
      <c r="N205" s="9">
        <f t="shared" si="15"/>
        <v>0</v>
      </c>
      <c r="O205" s="28"/>
    </row>
    <row r="206" spans="1:15" ht="14.25">
      <c r="A206" s="10">
        <v>15</v>
      </c>
      <c r="B206" s="52" t="s">
        <v>16</v>
      </c>
      <c r="C206" s="8"/>
      <c r="D206" s="7"/>
      <c r="E206" s="7">
        <f aca="true" t="shared" si="18" ref="E206:M206">SUM(E207:E220)</f>
        <v>0</v>
      </c>
      <c r="F206" s="7">
        <f t="shared" si="18"/>
        <v>0</v>
      </c>
      <c r="G206" s="7">
        <f t="shared" si="18"/>
        <v>400</v>
      </c>
      <c r="H206" s="7">
        <f t="shared" si="18"/>
        <v>0</v>
      </c>
      <c r="I206" s="7">
        <f t="shared" si="18"/>
        <v>0</v>
      </c>
      <c r="J206" s="7">
        <f t="shared" si="18"/>
        <v>0</v>
      </c>
      <c r="K206" s="7">
        <f t="shared" si="18"/>
        <v>0</v>
      </c>
      <c r="L206" s="7">
        <f t="shared" si="18"/>
        <v>0</v>
      </c>
      <c r="M206" s="7">
        <f t="shared" si="18"/>
        <v>0</v>
      </c>
      <c r="N206" s="9"/>
      <c r="O206" s="28"/>
    </row>
    <row r="207" spans="2:14" ht="12.75">
      <c r="B207" s="50" t="str">
        <f>Жуків!B207</f>
        <v>м'ячі</v>
      </c>
      <c r="C207" s="5" t="s">
        <v>2</v>
      </c>
      <c r="H207" s="20"/>
      <c r="N207" s="2">
        <f t="shared" si="15"/>
        <v>0</v>
      </c>
    </row>
    <row r="208" spans="2:14" ht="12.75">
      <c r="B208" s="50" t="str">
        <f>Жуків!B208</f>
        <v>каремати</v>
      </c>
      <c r="C208" s="5"/>
      <c r="H208" s="20"/>
      <c r="N208" s="2">
        <f t="shared" si="15"/>
        <v>0</v>
      </c>
    </row>
    <row r="209" spans="2:14" ht="12.75">
      <c r="B209" s="50" t="str">
        <f>Жуків!B209</f>
        <v>скакалки</v>
      </c>
      <c r="C209" s="5" t="s">
        <v>2</v>
      </c>
      <c r="D209">
        <v>20</v>
      </c>
      <c r="G209">
        <f>D209*20</f>
        <v>400</v>
      </c>
      <c r="H209" s="20"/>
      <c r="N209" s="2">
        <f t="shared" si="15"/>
        <v>400</v>
      </c>
    </row>
    <row r="210" spans="2:14" ht="12.75">
      <c r="B210" s="50" t="str">
        <f>Жуків!B210</f>
        <v>мішки спальні</v>
      </c>
      <c r="C210" s="5" t="s">
        <v>2</v>
      </c>
      <c r="N210" s="2">
        <f t="shared" si="15"/>
        <v>0</v>
      </c>
    </row>
    <row r="211" spans="2:14" ht="12.75">
      <c r="B211" s="50" t="str">
        <f>Жуків!B211</f>
        <v>палатки</v>
      </c>
      <c r="C211" s="5" t="s">
        <v>2</v>
      </c>
      <c r="N211" s="2">
        <f t="shared" si="15"/>
        <v>0</v>
      </c>
    </row>
    <row r="212" spans="2:14" ht="12.75">
      <c r="B212" s="50" t="str">
        <f>Жуків!B212</f>
        <v>мати</v>
      </c>
      <c r="C212" s="5" t="s">
        <v>2</v>
      </c>
      <c r="N212" s="2">
        <f t="shared" si="15"/>
        <v>0</v>
      </c>
    </row>
    <row r="213" spans="2:14" ht="12.75">
      <c r="B213" s="50" t="str">
        <f>Жуків!B213</f>
        <v>стіл тенісний</v>
      </c>
      <c r="C213" s="5" t="s">
        <v>2</v>
      </c>
      <c r="N213" s="2">
        <f t="shared" si="15"/>
        <v>0</v>
      </c>
    </row>
    <row r="214" spans="2:14" ht="12.75">
      <c r="B214" s="50" t="str">
        <f>Жуків!B214</f>
        <v>гирі</v>
      </c>
      <c r="C214" s="5" t="s">
        <v>2</v>
      </c>
      <c r="N214" s="2">
        <f t="shared" si="15"/>
        <v>0</v>
      </c>
    </row>
    <row r="215" spans="2:14" ht="12.75">
      <c r="B215" s="50" t="str">
        <f>Жуків!B215</f>
        <v>сітка волейбольна, футбольна</v>
      </c>
      <c r="C215" s="5" t="s">
        <v>2</v>
      </c>
      <c r="N215" s="2">
        <f t="shared" si="15"/>
        <v>0</v>
      </c>
    </row>
    <row r="216" spans="2:14" ht="12.75">
      <c r="B216" s="50" t="str">
        <f>Жуків!B216</f>
        <v>форма спортивна</v>
      </c>
      <c r="C216" s="5" t="s">
        <v>2</v>
      </c>
      <c r="N216" s="2">
        <f t="shared" si="15"/>
        <v>0</v>
      </c>
    </row>
    <row r="217" spans="2:14" ht="12.75">
      <c r="B217" s="50" t="str">
        <f>Жуків!B217</f>
        <v>гірка</v>
      </c>
      <c r="C217" s="5" t="s">
        <v>2</v>
      </c>
      <c r="N217" s="2">
        <f t="shared" si="15"/>
        <v>0</v>
      </c>
    </row>
    <row r="218" spans="2:14" ht="12.75">
      <c r="B218" s="50" t="str">
        <f>Жуків!B218</f>
        <v>гвинтівка пневматична</v>
      </c>
      <c r="C218" s="5" t="s">
        <v>2</v>
      </c>
      <c r="N218" s="2">
        <f t="shared" si="15"/>
        <v>0</v>
      </c>
    </row>
    <row r="219" spans="2:14" ht="12.75">
      <c r="B219" s="50">
        <f>Жуків!B219</f>
        <v>0</v>
      </c>
      <c r="C219" s="5"/>
      <c r="N219" s="2">
        <f aca="true" t="shared" si="19" ref="N219:N252">SUM(E219:M219)</f>
        <v>0</v>
      </c>
    </row>
    <row r="220" spans="2:14" ht="12.75">
      <c r="B220" s="50">
        <f>Жуків!B220</f>
        <v>0</v>
      </c>
      <c r="C220" s="5" t="s">
        <v>2</v>
      </c>
      <c r="N220" s="2">
        <f t="shared" si="19"/>
        <v>0</v>
      </c>
    </row>
    <row r="221" spans="1:15" ht="14.25">
      <c r="A221" s="10">
        <v>16</v>
      </c>
      <c r="B221" s="52" t="s">
        <v>17</v>
      </c>
      <c r="C221" s="8"/>
      <c r="D221" s="7"/>
      <c r="E221" s="7">
        <f aca="true" t="shared" si="20" ref="E221:M221">SUM(E222:E245)</f>
        <v>0</v>
      </c>
      <c r="F221" s="7">
        <f t="shared" si="20"/>
        <v>0</v>
      </c>
      <c r="G221" s="7">
        <f t="shared" si="20"/>
        <v>0</v>
      </c>
      <c r="H221" s="7">
        <f t="shared" si="20"/>
        <v>0</v>
      </c>
      <c r="I221" s="7">
        <f t="shared" si="20"/>
        <v>0</v>
      </c>
      <c r="J221" s="7">
        <f t="shared" si="20"/>
        <v>0</v>
      </c>
      <c r="K221" s="7">
        <f t="shared" si="20"/>
        <v>0</v>
      </c>
      <c r="L221" s="7">
        <f t="shared" si="20"/>
        <v>0</v>
      </c>
      <c r="M221" s="7">
        <f t="shared" si="20"/>
        <v>0</v>
      </c>
      <c r="N221" s="9"/>
      <c r="O221" s="28"/>
    </row>
    <row r="222" spans="2:14" ht="12.75">
      <c r="B222" s="50" t="str">
        <f>Жуків!B222</f>
        <v>автомати</v>
      </c>
      <c r="C222" s="5" t="s">
        <v>2</v>
      </c>
      <c r="N222" s="2">
        <f t="shared" si="19"/>
        <v>0</v>
      </c>
    </row>
    <row r="223" spans="2:14" ht="12.75">
      <c r="B223" s="50" t="str">
        <f>Жуків!B223</f>
        <v>провід електричний</v>
      </c>
      <c r="C223" s="5" t="s">
        <v>64</v>
      </c>
      <c r="N223" s="2">
        <f t="shared" si="19"/>
        <v>0</v>
      </c>
    </row>
    <row r="224" spans="2:14" ht="12.75">
      <c r="B224" s="50" t="str">
        <f>Жуків!B224</f>
        <v>розетеки, вимикачі</v>
      </c>
      <c r="C224" s="5" t="s">
        <v>2</v>
      </c>
      <c r="N224" s="2">
        <f t="shared" si="19"/>
        <v>0</v>
      </c>
    </row>
    <row r="225" spans="2:14" ht="12.75">
      <c r="B225" s="50" t="str">
        <f>Жуків!B225</f>
        <v>випрамляч напруги</v>
      </c>
      <c r="C225" s="5" t="s">
        <v>2</v>
      </c>
      <c r="N225" s="2">
        <f t="shared" si="19"/>
        <v>0</v>
      </c>
    </row>
    <row r="226" spans="2:14" ht="12.75">
      <c r="B226" s="50" t="str">
        <f>Жуків!B226</f>
        <v>насос дренажний</v>
      </c>
      <c r="C226" s="5" t="s">
        <v>2</v>
      </c>
      <c r="N226" s="2">
        <f t="shared" si="19"/>
        <v>0</v>
      </c>
    </row>
    <row r="227" spans="2:14" ht="13.5" customHeight="1">
      <c r="B227" s="50" t="str">
        <f>Жуків!B227</f>
        <v>електроконвектор</v>
      </c>
      <c r="C227" s="5" t="s">
        <v>2</v>
      </c>
      <c r="N227" s="2">
        <f t="shared" si="19"/>
        <v>0</v>
      </c>
    </row>
    <row r="228" spans="2:14" ht="12.75">
      <c r="B228" s="50" t="str">
        <f>Жуків!B228</f>
        <v>витяжка електрична</v>
      </c>
      <c r="C228" s="5" t="s">
        <v>2</v>
      </c>
      <c r="N228" s="2">
        <f t="shared" si="19"/>
        <v>0</v>
      </c>
    </row>
    <row r="229" spans="2:14" ht="12.75">
      <c r="B229" s="50" t="str">
        <f>Жуків!B229</f>
        <v>електрорушник</v>
      </c>
      <c r="C229" s="5" t="s">
        <v>2</v>
      </c>
      <c r="N229" s="2">
        <f t="shared" si="19"/>
        <v>0</v>
      </c>
    </row>
    <row r="230" spans="2:14" ht="12.75">
      <c r="B230" s="50" t="str">
        <f>Жуків!B230</f>
        <v>електром'ясорубка</v>
      </c>
      <c r="C230" s="5" t="s">
        <v>2</v>
      </c>
      <c r="N230" s="2">
        <f t="shared" si="19"/>
        <v>0</v>
      </c>
    </row>
    <row r="231" spans="2:14" ht="12.75">
      <c r="B231" s="50" t="str">
        <f>Жуків!B231</f>
        <v>полосмок</v>
      </c>
      <c r="C231" s="5" t="s">
        <v>2</v>
      </c>
      <c r="N231" s="2">
        <f t="shared" si="19"/>
        <v>0</v>
      </c>
    </row>
    <row r="232" spans="2:14" ht="12.75">
      <c r="B232" s="50" t="str">
        <f>Жуків!B232</f>
        <v>праска</v>
      </c>
      <c r="C232" s="5" t="s">
        <v>2</v>
      </c>
      <c r="N232" s="2">
        <f t="shared" si="19"/>
        <v>0</v>
      </c>
    </row>
    <row r="233" spans="2:14" ht="12.75">
      <c r="B233" s="50" t="str">
        <f>Жуків!B233</f>
        <v>енергозберігаючі лампи</v>
      </c>
      <c r="C233" s="5" t="s">
        <v>2</v>
      </c>
      <c r="D233" s="38"/>
      <c r="N233" s="2">
        <f t="shared" si="19"/>
        <v>0</v>
      </c>
    </row>
    <row r="234" spans="2:14" s="20" customFormat="1" ht="12.75">
      <c r="B234" s="73" t="str">
        <f>Жуків!B234</f>
        <v>світильники</v>
      </c>
      <c r="C234" s="33" t="s">
        <v>2</v>
      </c>
      <c r="N234" s="26">
        <f t="shared" si="19"/>
        <v>0</v>
      </c>
    </row>
    <row r="235" spans="2:14" ht="12.75">
      <c r="B235" s="50" t="str">
        <f>Жуків!B235</f>
        <v>електролампочки</v>
      </c>
      <c r="C235" s="5" t="s">
        <v>2</v>
      </c>
      <c r="N235" s="2">
        <f t="shared" si="19"/>
        <v>0</v>
      </c>
    </row>
    <row r="236" spans="2:14" ht="12.75">
      <c r="B236" s="50" t="str">
        <f>Жуків!B236</f>
        <v>лампи люмінісцентні</v>
      </c>
      <c r="C236" s="5" t="s">
        <v>2</v>
      </c>
      <c r="N236" s="2">
        <f t="shared" si="19"/>
        <v>0</v>
      </c>
    </row>
    <row r="237" spans="2:14" ht="12.75">
      <c r="B237" s="50" t="str">
        <f>Жуків!B237</f>
        <v>електрокомфорки</v>
      </c>
      <c r="C237" s="5" t="s">
        <v>2</v>
      </c>
      <c r="N237" s="2">
        <f t="shared" si="19"/>
        <v>0</v>
      </c>
    </row>
    <row r="238" spans="2:14" ht="12.75">
      <c r="B238" s="50" t="str">
        <f>Жуків!B238</f>
        <v>електродрель</v>
      </c>
      <c r="C238" s="5" t="s">
        <v>2</v>
      </c>
      <c r="N238" s="2">
        <f t="shared" si="19"/>
        <v>0</v>
      </c>
    </row>
    <row r="239" spans="2:14" ht="12.75">
      <c r="B239" s="50" t="str">
        <f>Жуків!B239</f>
        <v>мікрофон</v>
      </c>
      <c r="C239" s="5" t="s">
        <v>2</v>
      </c>
      <c r="N239" s="2">
        <f t="shared" si="19"/>
        <v>0</v>
      </c>
    </row>
    <row r="240" spans="2:14" ht="12.75">
      <c r="B240" s="50" t="str">
        <f>Жуків!B240</f>
        <v>болгарка</v>
      </c>
      <c r="C240" s="5" t="s">
        <v>2</v>
      </c>
      <c r="N240" s="2">
        <f t="shared" si="19"/>
        <v>0</v>
      </c>
    </row>
    <row r="241" spans="2:14" ht="12.75">
      <c r="B241" s="50" t="str">
        <f>Жуків!B241</f>
        <v>мікшерний пульт</v>
      </c>
      <c r="C241" s="5" t="s">
        <v>2</v>
      </c>
      <c r="N241" s="2">
        <f t="shared" si="19"/>
        <v>0</v>
      </c>
    </row>
    <row r="242" spans="2:14" ht="12.75">
      <c r="B242" s="50" t="str">
        <f>Жуків!B242</f>
        <v>електролічильник</v>
      </c>
      <c r="C242" s="5"/>
      <c r="N242" s="2">
        <f t="shared" si="19"/>
        <v>0</v>
      </c>
    </row>
    <row r="243" spans="2:14" ht="12.75">
      <c r="B243" s="50" t="str">
        <f>Жуків!B243</f>
        <v>роутер</v>
      </c>
      <c r="C243" s="5"/>
      <c r="N243" s="2">
        <f t="shared" si="19"/>
        <v>0</v>
      </c>
    </row>
    <row r="244" spans="2:14" ht="13.5" customHeight="1">
      <c r="B244" s="50" t="str">
        <f>Жуків!B244</f>
        <v>токарний верстат (станок) по дереву</v>
      </c>
      <c r="C244" s="5"/>
      <c r="N244" s="2">
        <f t="shared" si="19"/>
        <v>0</v>
      </c>
    </row>
    <row r="245" spans="2:14" ht="12.75">
      <c r="B245" s="50">
        <f>Жуків!B245</f>
        <v>0</v>
      </c>
      <c r="C245" s="5"/>
      <c r="N245" s="2">
        <f t="shared" si="19"/>
        <v>0</v>
      </c>
    </row>
    <row r="246" spans="1:15" ht="14.25">
      <c r="A246" s="10">
        <v>17</v>
      </c>
      <c r="B246" s="52" t="str">
        <f>Жуків!B246</f>
        <v>Модем, кабель, антена</v>
      </c>
      <c r="C246" s="8"/>
      <c r="D246" s="7"/>
      <c r="E246" s="7"/>
      <c r="F246" s="7"/>
      <c r="G246" s="7"/>
      <c r="H246" s="9"/>
      <c r="I246" s="9"/>
      <c r="J246" s="9"/>
      <c r="K246" s="9"/>
      <c r="L246" s="9"/>
      <c r="M246" s="9"/>
      <c r="N246" s="2">
        <f t="shared" si="19"/>
        <v>0</v>
      </c>
      <c r="O246" s="28"/>
    </row>
    <row r="247" spans="1:15" ht="14.25">
      <c r="A247" s="10">
        <f aca="true" t="shared" si="21" ref="A247:A252">A246+1</f>
        <v>18</v>
      </c>
      <c r="B247" s="52" t="str">
        <f>Жуків!B247</f>
        <v>Паливно-мастильні матеріали</v>
      </c>
      <c r="C247" s="8" t="s">
        <v>20</v>
      </c>
      <c r="D247" s="41">
        <v>1954</v>
      </c>
      <c r="E247" s="7"/>
      <c r="F247" s="7"/>
      <c r="G247" s="7">
        <f>D247*29</f>
        <v>56666</v>
      </c>
      <c r="H247" s="9"/>
      <c r="I247" s="9"/>
      <c r="J247" s="9"/>
      <c r="K247" s="9"/>
      <c r="L247" s="9"/>
      <c r="M247" s="9"/>
      <c r="N247" s="2">
        <f t="shared" si="19"/>
        <v>56666</v>
      </c>
      <c r="O247" s="28"/>
    </row>
    <row r="248" spans="1:15" ht="14.25">
      <c r="A248" s="10">
        <f t="shared" si="21"/>
        <v>19</v>
      </c>
      <c r="B248" s="52" t="str">
        <f>Жуків!B248</f>
        <v>Масло моторне</v>
      </c>
      <c r="C248" s="8" t="s">
        <v>20</v>
      </c>
      <c r="D248" s="41"/>
      <c r="E248" s="7"/>
      <c r="F248" s="7"/>
      <c r="G248" s="7"/>
      <c r="H248" s="9"/>
      <c r="I248" s="9"/>
      <c r="J248" s="9"/>
      <c r="K248" s="9"/>
      <c r="L248" s="9"/>
      <c r="M248" s="9"/>
      <c r="N248" s="2">
        <f t="shared" si="19"/>
        <v>0</v>
      </c>
      <c r="O248" s="28"/>
    </row>
    <row r="249" spans="1:15" ht="14.25">
      <c r="A249" s="10">
        <f t="shared" si="21"/>
        <v>20</v>
      </c>
      <c r="B249" s="52" t="str">
        <f>Жуків!B249</f>
        <v>Вогнегасники</v>
      </c>
      <c r="C249" s="8" t="s">
        <v>2</v>
      </c>
      <c r="D249" s="7"/>
      <c r="E249" s="7"/>
      <c r="F249" s="7"/>
      <c r="G249" s="7"/>
      <c r="H249" s="9"/>
      <c r="I249" s="9"/>
      <c r="J249" s="9"/>
      <c r="K249" s="9"/>
      <c r="L249" s="9"/>
      <c r="M249" s="9"/>
      <c r="N249" s="2">
        <f t="shared" si="19"/>
        <v>0</v>
      </c>
      <c r="O249" s="28"/>
    </row>
    <row r="250" spans="1:15" s="17" customFormat="1" ht="15">
      <c r="A250" s="10">
        <f t="shared" si="21"/>
        <v>21</v>
      </c>
      <c r="B250" s="52" t="str">
        <f>Жуків!B250</f>
        <v>Медикаменти</v>
      </c>
      <c r="C250" s="9"/>
      <c r="D250" s="11"/>
      <c r="E250" s="11"/>
      <c r="F250" s="11"/>
      <c r="G250" s="11">
        <v>500</v>
      </c>
      <c r="H250" s="9"/>
      <c r="I250" s="9"/>
      <c r="J250" s="9"/>
      <c r="K250" s="9"/>
      <c r="L250" s="9"/>
      <c r="M250" s="9"/>
      <c r="N250" s="2">
        <f t="shared" si="19"/>
        <v>500</v>
      </c>
      <c r="O250" s="28"/>
    </row>
    <row r="251" spans="1:15" ht="15">
      <c r="A251" s="10">
        <f t="shared" si="21"/>
        <v>22</v>
      </c>
      <c r="B251" s="52" t="str">
        <f>Жуків!B251</f>
        <v>Печатка</v>
      </c>
      <c r="C251" s="9" t="s">
        <v>2</v>
      </c>
      <c r="D251" s="11">
        <v>2</v>
      </c>
      <c r="E251" s="11"/>
      <c r="F251" s="11"/>
      <c r="G251" s="11">
        <v>1400</v>
      </c>
      <c r="H251" s="9"/>
      <c r="I251" s="9"/>
      <c r="J251" s="9"/>
      <c r="K251" s="9"/>
      <c r="L251" s="9"/>
      <c r="M251" s="9"/>
      <c r="N251" s="2">
        <f t="shared" si="19"/>
        <v>1400</v>
      </c>
      <c r="O251" s="28"/>
    </row>
    <row r="252" spans="1:15" s="9" customFormat="1" ht="14.25">
      <c r="A252" s="10">
        <f t="shared" si="21"/>
        <v>23</v>
      </c>
      <c r="B252" s="52" t="str">
        <f>Жуків!B252</f>
        <v>Тонометр</v>
      </c>
      <c r="C252" s="8" t="s">
        <v>2</v>
      </c>
      <c r="D252" s="7"/>
      <c r="E252" s="7"/>
      <c r="F252" s="7"/>
      <c r="G252" s="7"/>
      <c r="N252" s="2">
        <f t="shared" si="19"/>
        <v>0</v>
      </c>
      <c r="O252" s="28"/>
    </row>
    <row r="253" spans="1:15" s="9" customFormat="1" ht="14.25">
      <c r="A253" s="19"/>
      <c r="B253" s="63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20"/>
    </row>
    <row r="254" spans="1:15" s="9" customFormat="1" ht="12.75">
      <c r="A254"/>
      <c r="B254" s="39"/>
      <c r="C254"/>
      <c r="D254"/>
      <c r="E254"/>
      <c r="F254"/>
      <c r="G254"/>
      <c r="H254"/>
      <c r="I254"/>
      <c r="J254"/>
      <c r="K254"/>
      <c r="L254"/>
      <c r="M254"/>
      <c r="N254"/>
      <c r="O254" s="20"/>
    </row>
    <row r="255" spans="1:15" s="9" customFormat="1" ht="15">
      <c r="A255" s="17"/>
      <c r="B255" s="55" t="s">
        <v>83</v>
      </c>
      <c r="C255" s="17"/>
      <c r="D255" s="17"/>
      <c r="E255" s="18">
        <f>SUM(E257:E264)</f>
        <v>0</v>
      </c>
      <c r="F255" s="18">
        <f aca="true" t="shared" si="22" ref="F255:M255">SUM(F257:F264)</f>
        <v>0</v>
      </c>
      <c r="G255" s="18">
        <f t="shared" si="22"/>
        <v>67500</v>
      </c>
      <c r="H255" s="18">
        <f t="shared" si="22"/>
        <v>44250</v>
      </c>
      <c r="I255" s="18">
        <f t="shared" si="22"/>
        <v>0</v>
      </c>
      <c r="J255" s="18">
        <f t="shared" si="22"/>
        <v>0</v>
      </c>
      <c r="K255" s="18">
        <f t="shared" si="22"/>
        <v>0</v>
      </c>
      <c r="L255" s="18">
        <f>SUM(L257:L264)</f>
        <v>0</v>
      </c>
      <c r="M255" s="18">
        <f t="shared" si="22"/>
        <v>0</v>
      </c>
      <c r="N255" s="17">
        <f>SUM(E255:M255)</f>
        <v>111750</v>
      </c>
      <c r="O255" s="20"/>
    </row>
    <row r="256" spans="2:7" ht="15">
      <c r="B256" s="66" t="s">
        <v>88</v>
      </c>
      <c r="C256" s="1" t="s">
        <v>86</v>
      </c>
      <c r="D256" s="2" t="s">
        <v>84</v>
      </c>
      <c r="E256" s="2" t="s">
        <v>85</v>
      </c>
      <c r="F256" s="2"/>
      <c r="G256" s="2"/>
    </row>
    <row r="257" spans="1:15" ht="14.25">
      <c r="A257" s="6">
        <v>1</v>
      </c>
      <c r="B257" s="52" t="str">
        <f>Жуків!B257</f>
        <v>учні 1-4 класи</v>
      </c>
      <c r="C257" s="8">
        <v>39</v>
      </c>
      <c r="D257" s="7">
        <f>C257*150</f>
        <v>5850</v>
      </c>
      <c r="E257" s="7"/>
      <c r="F257" s="7"/>
      <c r="G257" s="7">
        <f>D257*6</f>
        <v>35100</v>
      </c>
      <c r="H257" s="9"/>
      <c r="I257" s="9"/>
      <c r="J257" s="9"/>
      <c r="K257" s="9"/>
      <c r="L257" s="9"/>
      <c r="M257" s="9"/>
      <c r="N257" s="2">
        <f aca="true" t="shared" si="23" ref="N257:N264">SUM(E257:M257)</f>
        <v>35100</v>
      </c>
      <c r="O257" s="28"/>
    </row>
    <row r="258" spans="1:15" s="17" customFormat="1" ht="14.25">
      <c r="A258" s="6">
        <v>2</v>
      </c>
      <c r="B258" s="52" t="str">
        <f>Жуків!B258</f>
        <v>малозабезпечені</v>
      </c>
      <c r="C258" s="8">
        <v>17</v>
      </c>
      <c r="D258" s="7">
        <f aca="true" t="shared" si="24" ref="D258:D264">C258*150</f>
        <v>2550</v>
      </c>
      <c r="E258" s="7"/>
      <c r="F258" s="7"/>
      <c r="G258" s="7">
        <f>D258*9</f>
        <v>22950</v>
      </c>
      <c r="H258" s="9"/>
      <c r="I258" s="9"/>
      <c r="J258" s="9"/>
      <c r="K258" s="9"/>
      <c r="L258" s="9"/>
      <c r="M258" s="9"/>
      <c r="N258" s="2">
        <f t="shared" si="23"/>
        <v>22950</v>
      </c>
      <c r="O258" s="28"/>
    </row>
    <row r="259" spans="1:15" s="17" customFormat="1" ht="14.25">
      <c r="A259" s="6">
        <v>3</v>
      </c>
      <c r="B259" s="52" t="str">
        <f>Жуків!B259</f>
        <v>діти-сироти</v>
      </c>
      <c r="C259" s="8">
        <v>6</v>
      </c>
      <c r="D259" s="7">
        <f t="shared" si="24"/>
        <v>900</v>
      </c>
      <c r="E259" s="7"/>
      <c r="F259" s="7"/>
      <c r="G259" s="7">
        <f>D259*9</f>
        <v>8100</v>
      </c>
      <c r="H259" s="9"/>
      <c r="I259" s="9"/>
      <c r="J259" s="9"/>
      <c r="K259" s="9"/>
      <c r="L259" s="9"/>
      <c r="M259" s="9"/>
      <c r="N259" s="2">
        <f t="shared" si="23"/>
        <v>8100</v>
      </c>
      <c r="O259" s="28"/>
    </row>
    <row r="260" spans="1:15" s="17" customFormat="1" ht="14.25">
      <c r="A260" s="6">
        <v>4</v>
      </c>
      <c r="B260" s="52" t="str">
        <f>Жуків!B260</f>
        <v>учні АТО</v>
      </c>
      <c r="C260" s="8">
        <v>1</v>
      </c>
      <c r="D260" s="7">
        <f t="shared" si="24"/>
        <v>150</v>
      </c>
      <c r="E260" s="7"/>
      <c r="F260" s="7"/>
      <c r="G260" s="7">
        <f>D260*9</f>
        <v>1350</v>
      </c>
      <c r="H260" s="9"/>
      <c r="I260" s="9"/>
      <c r="J260" s="9"/>
      <c r="K260" s="9"/>
      <c r="L260" s="9"/>
      <c r="M260" s="9"/>
      <c r="N260" s="2">
        <f t="shared" si="23"/>
        <v>1350</v>
      </c>
      <c r="O260" s="28"/>
    </row>
    <row r="261" spans="1:15" s="17" customFormat="1" ht="14.25">
      <c r="A261" s="6">
        <v>5</v>
      </c>
      <c r="B261" s="52" t="str">
        <f>Жуків!B261</f>
        <v>діти малозаб і сироди ДНЗ</v>
      </c>
      <c r="C261" s="8">
        <v>8</v>
      </c>
      <c r="D261" s="7">
        <f t="shared" si="24"/>
        <v>1200</v>
      </c>
      <c r="E261" s="7"/>
      <c r="F261" s="7"/>
      <c r="G261" s="7"/>
      <c r="H261" s="9">
        <f>D261*15</f>
        <v>18000</v>
      </c>
      <c r="I261" s="9"/>
      <c r="J261" s="9"/>
      <c r="K261" s="9"/>
      <c r="L261" s="9"/>
      <c r="M261" s="9"/>
      <c r="N261" s="2">
        <f t="shared" si="23"/>
        <v>18000</v>
      </c>
      <c r="O261" s="28"/>
    </row>
    <row r="262" spans="1:14" ht="14.25">
      <c r="A262" s="6">
        <v>6</v>
      </c>
      <c r="B262" s="52" t="str">
        <f>Жуків!B262</f>
        <v>діти АТО ДНЗ</v>
      </c>
      <c r="C262" s="8">
        <v>0</v>
      </c>
      <c r="D262" s="7">
        <f t="shared" si="24"/>
        <v>0</v>
      </c>
      <c r="H262" s="9">
        <f>D262*15</f>
        <v>0</v>
      </c>
      <c r="N262" s="2">
        <f t="shared" si="23"/>
        <v>0</v>
      </c>
    </row>
    <row r="263" spans="1:15" s="7" customFormat="1" ht="14.25">
      <c r="A263" s="6">
        <v>7</v>
      </c>
      <c r="B263" s="52" t="str">
        <f>Жуків!B263</f>
        <v>діти з багатод сімей ДНЗ</v>
      </c>
      <c r="C263" s="8">
        <v>0</v>
      </c>
      <c r="D263" s="7">
        <f t="shared" si="24"/>
        <v>0</v>
      </c>
      <c r="E263"/>
      <c r="F263"/>
      <c r="G263"/>
      <c r="H263" s="9">
        <f>D263*11</f>
        <v>0</v>
      </c>
      <c r="I263"/>
      <c r="J263"/>
      <c r="K263"/>
      <c r="L263" s="9"/>
      <c r="M263"/>
      <c r="N263" s="2">
        <f t="shared" si="23"/>
        <v>0</v>
      </c>
      <c r="O263" s="20"/>
    </row>
    <row r="264" spans="1:15" s="7" customFormat="1" ht="14.25">
      <c r="A264" s="6">
        <v>8</v>
      </c>
      <c r="B264" s="52" t="str">
        <f>Жуків!B264</f>
        <v>діти не пільгові категорії ДНЗ</v>
      </c>
      <c r="C264" s="8">
        <v>25</v>
      </c>
      <c r="D264" s="7">
        <f t="shared" si="24"/>
        <v>3750</v>
      </c>
      <c r="E264"/>
      <c r="F264"/>
      <c r="G264"/>
      <c r="H264" s="9">
        <f>D264*7</f>
        <v>26250</v>
      </c>
      <c r="I264"/>
      <c r="J264"/>
      <c r="K264"/>
      <c r="L264" s="9"/>
      <c r="M264"/>
      <c r="N264" s="2">
        <f t="shared" si="23"/>
        <v>26250</v>
      </c>
      <c r="O264" s="20"/>
    </row>
    <row r="265" spans="1:15" s="7" customFormat="1" ht="14.25">
      <c r="A265"/>
      <c r="B265" s="52"/>
      <c r="C265"/>
      <c r="D265"/>
      <c r="E265"/>
      <c r="F265"/>
      <c r="G265"/>
      <c r="H265"/>
      <c r="I265"/>
      <c r="J265"/>
      <c r="K265"/>
      <c r="L265"/>
      <c r="M265"/>
      <c r="N265"/>
      <c r="O265" s="20"/>
    </row>
    <row r="266" spans="1:15" s="7" customFormat="1" ht="15">
      <c r="A266" s="17"/>
      <c r="B266" s="55" t="s">
        <v>149</v>
      </c>
      <c r="C266" s="17"/>
      <c r="D266" s="17"/>
      <c r="E266" s="30">
        <f aca="true" t="shared" si="25" ref="E266:M266">E268+E269+E270+E271+E272+E273+E274+E275+E276+E277+E282+E283+E284+E285+E286+E287+E288+E289+E290+E291+E292+E293+E294+E295+E309+E310+E311+E312+E313+E314+E315+E316+E317+E318+E319+E320+E321+E322+E323+E324+E325+E326</f>
        <v>0</v>
      </c>
      <c r="F266" s="30">
        <f t="shared" si="25"/>
        <v>0</v>
      </c>
      <c r="G266" s="30">
        <f t="shared" si="25"/>
        <v>84714</v>
      </c>
      <c r="H266" s="30">
        <f t="shared" si="25"/>
        <v>0</v>
      </c>
      <c r="I266" s="30">
        <f t="shared" si="25"/>
        <v>0</v>
      </c>
      <c r="J266" s="30">
        <f>J268+J269+J270+J271+J272+J273+J274+J275+J276+J277+J282+J283+J284+J285+J286+J287+J288+J289+J290+J291+J292+J293+J294+J295+J309+J310+J311+J312+J313+J314+J315+J316+J317+J318+J319+J320+J321+J322+J323+J324+J325+J326</f>
        <v>0</v>
      </c>
      <c r="K266" s="30">
        <f t="shared" si="25"/>
        <v>0</v>
      </c>
      <c r="L266" s="30">
        <f t="shared" si="25"/>
        <v>0</v>
      </c>
      <c r="M266" s="30">
        <f t="shared" si="25"/>
        <v>0</v>
      </c>
      <c r="N266" s="34">
        <f>SUM(E266:M266)</f>
        <v>84714</v>
      </c>
      <c r="O266" s="36"/>
    </row>
    <row r="267" spans="1:15" s="7" customFormat="1" ht="14.25">
      <c r="A267"/>
      <c r="B267" s="39"/>
      <c r="C267" t="s">
        <v>3</v>
      </c>
      <c r="D267"/>
      <c r="E267"/>
      <c r="F267"/>
      <c r="G267"/>
      <c r="H267"/>
      <c r="I267"/>
      <c r="J267"/>
      <c r="K267"/>
      <c r="L267"/>
      <c r="M267"/>
      <c r="N267"/>
      <c r="O267" s="20"/>
    </row>
    <row r="268" spans="1:15" s="7" customFormat="1" ht="14.25">
      <c r="A268" s="7">
        <v>1</v>
      </c>
      <c r="B268" s="52" t="str">
        <f>Жуків!B268</f>
        <v>Підвіз учнів</v>
      </c>
      <c r="C268" s="3"/>
      <c r="H268" s="21"/>
      <c r="N268" s="2">
        <f aca="true" t="shared" si="26" ref="N268:N327">SUM(E268:M268)</f>
        <v>0</v>
      </c>
      <c r="O268" s="21"/>
    </row>
    <row r="269" spans="1:15" s="7" customFormat="1" ht="14.25">
      <c r="A269" s="7">
        <f>A268+1</f>
        <v>2</v>
      </c>
      <c r="B269" s="52" t="str">
        <f>Жуків!B269</f>
        <v>Підвіз вчителів</v>
      </c>
      <c r="G269" s="41">
        <v>47196</v>
      </c>
      <c r="H269" s="21"/>
      <c r="N269" s="2">
        <f t="shared" si="26"/>
        <v>47196</v>
      </c>
      <c r="O269" s="21"/>
    </row>
    <row r="270" spans="1:15" s="7" customFormat="1" ht="14.25">
      <c r="A270" s="7">
        <f aca="true" t="shared" si="27" ref="A270:A277">A269+1</f>
        <v>3</v>
      </c>
      <c r="B270" s="52" t="str">
        <f>Жуків!B270</f>
        <v>Страхування автобуса</v>
      </c>
      <c r="C270" s="41">
        <v>2</v>
      </c>
      <c r="D270" s="7">
        <f>740</f>
        <v>740</v>
      </c>
      <c r="G270" s="7">
        <f>C270*D270</f>
        <v>1480</v>
      </c>
      <c r="H270" s="21"/>
      <c r="N270" s="2">
        <f t="shared" si="26"/>
        <v>1480</v>
      </c>
      <c r="O270" s="21"/>
    </row>
    <row r="271" spans="1:15" s="7" customFormat="1" ht="14.25">
      <c r="A271" s="7">
        <f t="shared" si="27"/>
        <v>4</v>
      </c>
      <c r="B271" s="52" t="str">
        <f>Жуків!B271</f>
        <v>Технічнеобслуговування автобусів</v>
      </c>
      <c r="D271" s="41"/>
      <c r="G271" s="7">
        <f>7000-G270</f>
        <v>5520</v>
      </c>
      <c r="H271" s="21"/>
      <c r="N271" s="2">
        <f t="shared" si="26"/>
        <v>5520</v>
      </c>
      <c r="O271" s="21"/>
    </row>
    <row r="272" spans="1:15" s="7" customFormat="1" ht="14.25">
      <c r="A272" s="7">
        <f t="shared" si="27"/>
        <v>5</v>
      </c>
      <c r="B272" s="52" t="str">
        <f>Жуків!B272</f>
        <v>Реєстрація автобуса</v>
      </c>
      <c r="H272" s="21"/>
      <c r="N272" s="2">
        <f t="shared" si="26"/>
        <v>0</v>
      </c>
      <c r="O272" s="21"/>
    </row>
    <row r="273" spans="1:15" s="7" customFormat="1" ht="14.25">
      <c r="A273" s="7">
        <f t="shared" si="27"/>
        <v>6</v>
      </c>
      <c r="B273" s="52" t="str">
        <f>Жуків!B273</f>
        <v>Техогляд автобусів</v>
      </c>
      <c r="C273" s="41">
        <v>2</v>
      </c>
      <c r="D273" s="7">
        <v>1000</v>
      </c>
      <c r="G273" s="7">
        <f>C273*D273</f>
        <v>2000</v>
      </c>
      <c r="H273" s="21"/>
      <c r="N273" s="2">
        <f t="shared" si="26"/>
        <v>2000</v>
      </c>
      <c r="O273" s="21"/>
    </row>
    <row r="274" spans="1:15" ht="14.25">
      <c r="A274" s="7">
        <f t="shared" si="27"/>
        <v>7</v>
      </c>
      <c r="B274" s="52" t="str">
        <f>Жуків!B274</f>
        <v>Передрейсовий огляд</v>
      </c>
      <c r="C274" s="41">
        <v>10</v>
      </c>
      <c r="D274" s="21">
        <v>300</v>
      </c>
      <c r="E274" s="7"/>
      <c r="F274" s="7"/>
      <c r="G274" s="7">
        <f>C274*D274</f>
        <v>3000</v>
      </c>
      <c r="H274" s="21"/>
      <c r="I274" s="7"/>
      <c r="J274" s="7"/>
      <c r="K274" s="7"/>
      <c r="L274" s="7"/>
      <c r="M274" s="7"/>
      <c r="N274" s="2">
        <f t="shared" si="26"/>
        <v>3000</v>
      </c>
      <c r="O274" s="21"/>
    </row>
    <row r="275" spans="1:15" ht="28.5">
      <c r="A275" s="7">
        <f t="shared" si="27"/>
        <v>8</v>
      </c>
      <c r="B275" s="52" t="str">
        <f>Жуків!B275</f>
        <v>Встановлення пожежної сигналізації</v>
      </c>
      <c r="C275" s="7"/>
      <c r="D275" s="7"/>
      <c r="E275" s="7"/>
      <c r="F275" s="7"/>
      <c r="G275" s="7"/>
      <c r="H275" s="21"/>
      <c r="I275" s="7"/>
      <c r="J275" s="7"/>
      <c r="K275" s="7"/>
      <c r="L275" s="7"/>
      <c r="M275" s="7"/>
      <c r="N275" s="2">
        <f t="shared" si="26"/>
        <v>0</v>
      </c>
      <c r="O275" s="21"/>
    </row>
    <row r="276" spans="1:15" ht="28.5">
      <c r="A276" s="7">
        <f t="shared" si="27"/>
        <v>9</v>
      </c>
      <c r="B276" s="52" t="str">
        <f>Жуків!B276</f>
        <v>Обслуговування пожежної сигналізації</v>
      </c>
      <c r="C276" s="41"/>
      <c r="D276" s="7">
        <v>350</v>
      </c>
      <c r="E276" s="7"/>
      <c r="F276" s="7"/>
      <c r="G276" s="7">
        <f>C276*D276</f>
        <v>0</v>
      </c>
      <c r="H276" s="7"/>
      <c r="I276" s="7"/>
      <c r="J276" s="7"/>
      <c r="K276" s="7"/>
      <c r="L276" s="7"/>
      <c r="M276" s="7"/>
      <c r="N276" s="2">
        <f t="shared" si="26"/>
        <v>0</v>
      </c>
      <c r="O276" s="21"/>
    </row>
    <row r="277" spans="1:15" ht="14.25">
      <c r="A277" s="7">
        <f t="shared" si="27"/>
        <v>10</v>
      </c>
      <c r="B277" s="52" t="str">
        <f>Жуків!B277</f>
        <v>Оплата телефонного зв'язку</v>
      </c>
      <c r="C277" s="7"/>
      <c r="D277" s="7"/>
      <c r="E277" s="7">
        <f>ROUND(E278+E279+E280+E281,0)</f>
        <v>0</v>
      </c>
      <c r="F277" s="7"/>
      <c r="G277" s="7">
        <f>ROUND(G278+G279+G280+G281,0)</f>
        <v>864</v>
      </c>
      <c r="H277" s="7">
        <f aca="true" t="shared" si="28" ref="H277:M277">ROUND(H278+H279+H280,0)</f>
        <v>0</v>
      </c>
      <c r="I277" s="7">
        <f t="shared" si="28"/>
        <v>0</v>
      </c>
      <c r="J277" s="7">
        <f t="shared" si="28"/>
        <v>0</v>
      </c>
      <c r="K277" s="7">
        <f t="shared" si="28"/>
        <v>0</v>
      </c>
      <c r="L277" s="7">
        <f t="shared" si="28"/>
        <v>0</v>
      </c>
      <c r="M277" s="7">
        <f t="shared" si="28"/>
        <v>0</v>
      </c>
      <c r="N277" s="2">
        <f t="shared" si="26"/>
        <v>864</v>
      </c>
      <c r="O277" s="21"/>
    </row>
    <row r="278" spans="1:15" s="7" customFormat="1" ht="14.25">
      <c r="A278"/>
      <c r="B278" s="50" t="str">
        <f>Жуків!B278</f>
        <v>абонплата</v>
      </c>
      <c r="C278" s="38">
        <v>72</v>
      </c>
      <c r="D278">
        <v>12</v>
      </c>
      <c r="F278"/>
      <c r="G278" s="7">
        <f>C278*D278</f>
        <v>864</v>
      </c>
      <c r="H278"/>
      <c r="I278"/>
      <c r="J278"/>
      <c r="K278"/>
      <c r="L278"/>
      <c r="M278"/>
      <c r="N278" s="2">
        <f t="shared" si="26"/>
        <v>864</v>
      </c>
      <c r="O278" s="20"/>
    </row>
    <row r="279" spans="1:15" s="4" customFormat="1" ht="14.25">
      <c r="A279"/>
      <c r="B279" s="50" t="str">
        <f>Жуків!B279</f>
        <v>оплата Інтернет</v>
      </c>
      <c r="C279" s="38"/>
      <c r="D279">
        <v>12</v>
      </c>
      <c r="E279" s="7"/>
      <c r="F279"/>
      <c r="G279" s="7">
        <f>C279*D279</f>
        <v>0</v>
      </c>
      <c r="H279"/>
      <c r="I279"/>
      <c r="J279"/>
      <c r="K279"/>
      <c r="L279"/>
      <c r="M279"/>
      <c r="N279" s="2">
        <f t="shared" si="26"/>
        <v>0</v>
      </c>
      <c r="O279" s="20"/>
    </row>
    <row r="280" spans="1:15" s="4" customFormat="1" ht="14.25">
      <c r="A280"/>
      <c r="B280" s="50" t="str">
        <f>Жуків!B280</f>
        <v>міжміські розмови</v>
      </c>
      <c r="C280"/>
      <c r="D280"/>
      <c r="E280" s="20"/>
      <c r="F280" s="20"/>
      <c r="G280" s="20"/>
      <c r="H280"/>
      <c r="I280"/>
      <c r="J280"/>
      <c r="K280"/>
      <c r="L280"/>
      <c r="M280"/>
      <c r="N280" s="2">
        <f t="shared" si="26"/>
        <v>0</v>
      </c>
      <c r="O280" s="20"/>
    </row>
    <row r="281" spans="1:15" s="11" customFormat="1" ht="15">
      <c r="A281"/>
      <c r="B281" s="50" t="str">
        <f>Жуків!B281</f>
        <v>підключення до мережі Інтернет</v>
      </c>
      <c r="C281"/>
      <c r="D281"/>
      <c r="E281" s="20"/>
      <c r="F281" s="20"/>
      <c r="G281" s="20"/>
      <c r="H281"/>
      <c r="I281"/>
      <c r="J281"/>
      <c r="K281"/>
      <c r="L281"/>
      <c r="M281"/>
      <c r="N281" s="2">
        <f t="shared" si="26"/>
        <v>0</v>
      </c>
      <c r="O281" s="20"/>
    </row>
    <row r="282" spans="1:15" s="7" customFormat="1" ht="14.25">
      <c r="A282" s="7">
        <f>A277+1</f>
        <v>11</v>
      </c>
      <c r="B282" s="52" t="str">
        <f>Жуків!B282</f>
        <v>Підключення газових котеленьт</v>
      </c>
      <c r="E282" s="21"/>
      <c r="F282" s="21"/>
      <c r="G282" s="21"/>
      <c r="N282" s="2">
        <f t="shared" si="26"/>
        <v>0</v>
      </c>
      <c r="O282" s="21"/>
    </row>
    <row r="283" spans="1:15" s="7" customFormat="1" ht="14.25">
      <c r="A283" s="7">
        <f>A282+1</f>
        <v>12</v>
      </c>
      <c r="B283" s="52" t="str">
        <f>Жуків!B283</f>
        <v>Пеерзарядка вогнегасників</v>
      </c>
      <c r="C283" s="35">
        <v>15</v>
      </c>
      <c r="D283" s="4">
        <v>150</v>
      </c>
      <c r="E283" s="23"/>
      <c r="F283" s="23"/>
      <c r="G283" s="7">
        <f>C283*D283</f>
        <v>2250</v>
      </c>
      <c r="H283" s="4"/>
      <c r="I283" s="4"/>
      <c r="J283" s="4"/>
      <c r="K283" s="4"/>
      <c r="L283" s="4"/>
      <c r="M283" s="4"/>
      <c r="N283" s="2">
        <f t="shared" si="26"/>
        <v>2250</v>
      </c>
      <c r="O283" s="23"/>
    </row>
    <row r="284" spans="1:15" s="7" customFormat="1" ht="14.25">
      <c r="A284" s="7">
        <f aca="true" t="shared" si="29" ref="A284:A318">A283+1</f>
        <v>13</v>
      </c>
      <c r="B284" s="52" t="str">
        <f>Жуків!B284</f>
        <v>Обслуговування газової котельні</v>
      </c>
      <c r="C284" s="23">
        <v>6</v>
      </c>
      <c r="D284" s="4">
        <v>1500</v>
      </c>
      <c r="E284" s="23"/>
      <c r="F284" s="23"/>
      <c r="G284" s="7">
        <f>C284*D284</f>
        <v>9000</v>
      </c>
      <c r="H284" s="4"/>
      <c r="I284" s="4"/>
      <c r="J284" s="4"/>
      <c r="K284" s="4"/>
      <c r="L284" s="4"/>
      <c r="M284" s="4"/>
      <c r="N284" s="2">
        <f t="shared" si="26"/>
        <v>9000</v>
      </c>
      <c r="O284" s="23"/>
    </row>
    <row r="285" spans="1:15" s="7" customFormat="1" ht="29.25">
      <c r="A285" s="7">
        <f t="shared" si="29"/>
        <v>14</v>
      </c>
      <c r="B285" s="52" t="str">
        <f>Жуків!B285</f>
        <v>Сезонне обслуговування газових котелень</v>
      </c>
      <c r="C285" s="21"/>
      <c r="E285" s="21"/>
      <c r="F285" s="21"/>
      <c r="G285" s="21">
        <v>6000</v>
      </c>
      <c r="H285" s="11"/>
      <c r="I285" s="11"/>
      <c r="J285" s="11"/>
      <c r="K285" s="11"/>
      <c r="L285" s="11"/>
      <c r="M285" s="11"/>
      <c r="N285" s="2">
        <f t="shared" si="26"/>
        <v>6000</v>
      </c>
      <c r="O285" s="31"/>
    </row>
    <row r="286" spans="1:15" s="7" customFormat="1" ht="28.5">
      <c r="A286" s="7">
        <f t="shared" si="29"/>
        <v>15</v>
      </c>
      <c r="B286" s="52" t="str">
        <f>Жуків!B286</f>
        <v>Облаштування котельні зас дистанційної перед даних</v>
      </c>
      <c r="C286" s="21"/>
      <c r="E286" s="21"/>
      <c r="F286" s="21"/>
      <c r="G286" s="21"/>
      <c r="N286" s="2">
        <f t="shared" si="26"/>
        <v>0</v>
      </c>
      <c r="O286" s="21"/>
    </row>
    <row r="287" spans="1:15" s="7" customFormat="1" ht="13.5" customHeight="1">
      <c r="A287" s="7">
        <f t="shared" si="29"/>
        <v>16</v>
      </c>
      <c r="B287" s="52" t="str">
        <f>Жуків!B287</f>
        <v>Перевірка вимірювальних приладів</v>
      </c>
      <c r="E287" s="41"/>
      <c r="F287" s="21"/>
      <c r="G287" s="21">
        <v>1000</v>
      </c>
      <c r="N287" s="2">
        <f t="shared" si="26"/>
        <v>1000</v>
      </c>
      <c r="O287" s="21"/>
    </row>
    <row r="288" spans="1:15" s="7" customFormat="1" ht="14.25">
      <c r="A288" s="7">
        <f t="shared" si="29"/>
        <v>17</v>
      </c>
      <c r="B288" s="52" t="str">
        <f>Жуків!B288</f>
        <v>Страхування дітей-сиріт</v>
      </c>
      <c r="C288" s="41">
        <v>6</v>
      </c>
      <c r="D288" s="7">
        <v>50</v>
      </c>
      <c r="E288" s="21"/>
      <c r="F288" s="21"/>
      <c r="G288" s="7">
        <f>C288*D288</f>
        <v>300</v>
      </c>
      <c r="N288" s="2">
        <f t="shared" si="26"/>
        <v>300</v>
      </c>
      <c r="O288" s="21"/>
    </row>
    <row r="289" spans="1:15" s="7" customFormat="1" ht="14.25">
      <c r="A289" s="7">
        <f t="shared" si="29"/>
        <v>18</v>
      </c>
      <c r="B289" s="52" t="str">
        <f>Жуків!B289</f>
        <v>Вогнезахисна обробка</v>
      </c>
      <c r="C289" s="41"/>
      <c r="D289" s="7">
        <v>25</v>
      </c>
      <c r="F289" s="21"/>
      <c r="G289" s="7">
        <f>C289*D289</f>
        <v>0</v>
      </c>
      <c r="N289" s="2">
        <f t="shared" si="26"/>
        <v>0</v>
      </c>
      <c r="O289" s="21"/>
    </row>
    <row r="290" spans="1:15" s="7" customFormat="1" ht="14.25">
      <c r="A290" s="7">
        <f t="shared" si="29"/>
        <v>19</v>
      </c>
      <c r="B290" s="52" t="str">
        <f>Жуків!B290</f>
        <v>Ремонт грозовідводів</v>
      </c>
      <c r="C290" s="3"/>
      <c r="E290" s="21"/>
      <c r="F290" s="21"/>
      <c r="G290" s="21"/>
      <c r="N290" s="2">
        <f t="shared" si="26"/>
        <v>0</v>
      </c>
      <c r="O290" s="21"/>
    </row>
    <row r="291" spans="1:15" s="7" customFormat="1" ht="14.25">
      <c r="A291" s="7">
        <f t="shared" si="29"/>
        <v>20</v>
      </c>
      <c r="B291" s="52" t="str">
        <f>Жуків!B291</f>
        <v>Виміри опору ізоляції</v>
      </c>
      <c r="E291" s="41"/>
      <c r="F291" s="21"/>
      <c r="G291" s="21"/>
      <c r="N291" s="2">
        <f t="shared" si="26"/>
        <v>0</v>
      </c>
      <c r="O291" s="21"/>
    </row>
    <row r="292" spans="1:15" s="7" customFormat="1" ht="28.5">
      <c r="A292" s="7">
        <f t="shared" si="29"/>
        <v>21</v>
      </c>
      <c r="B292" s="52" t="str">
        <f>Жуків!B292</f>
        <v>Ремонт електрообладнання та електропроводки</v>
      </c>
      <c r="E292" s="21"/>
      <c r="F292" s="21"/>
      <c r="G292" s="21"/>
      <c r="N292" s="2">
        <f t="shared" si="26"/>
        <v>0</v>
      </c>
      <c r="O292" s="21"/>
    </row>
    <row r="293" spans="1:15" s="7" customFormat="1" ht="14.25">
      <c r="A293" s="7">
        <f t="shared" si="29"/>
        <v>22</v>
      </c>
      <c r="B293" s="52" t="str">
        <f>Жуків!B293</f>
        <v>Заземлення</v>
      </c>
      <c r="E293" s="21"/>
      <c r="F293" s="21"/>
      <c r="G293" s="21"/>
      <c r="N293" s="2">
        <f t="shared" si="26"/>
        <v>0</v>
      </c>
      <c r="O293" s="21"/>
    </row>
    <row r="294" spans="1:15" s="7" customFormat="1" ht="28.5">
      <c r="A294" s="7">
        <f t="shared" si="29"/>
        <v>23</v>
      </c>
      <c r="B294" s="52" t="str">
        <f>Жуків!B294</f>
        <v>Обстеження димоходів, вентиляцій</v>
      </c>
      <c r="C294" s="3"/>
      <c r="D294" s="3"/>
      <c r="E294" s="41"/>
      <c r="F294" s="21"/>
      <c r="G294" s="21">
        <v>500</v>
      </c>
      <c r="N294" s="2">
        <f t="shared" si="26"/>
        <v>500</v>
      </c>
      <c r="O294" s="21"/>
    </row>
    <row r="295" spans="1:15" s="7" customFormat="1" ht="14.25">
      <c r="A295" s="7">
        <f t="shared" si="29"/>
        <v>24</v>
      </c>
      <c r="B295" s="52" t="str">
        <f>Жуків!B295</f>
        <v>ПОТОЧНІ РЕМОНТИ</v>
      </c>
      <c r="C295" s="3"/>
      <c r="D295" s="3"/>
      <c r="E295" s="7">
        <f>SUM(E296:E308)</f>
        <v>0</v>
      </c>
      <c r="F295" s="7">
        <f aca="true" t="shared" si="30" ref="F295:N295">SUM(F296:F308)</f>
        <v>0</v>
      </c>
      <c r="G295" s="7">
        <f t="shared" si="30"/>
        <v>0</v>
      </c>
      <c r="H295" s="7">
        <f t="shared" si="30"/>
        <v>0</v>
      </c>
      <c r="I295" s="7">
        <f t="shared" si="30"/>
        <v>0</v>
      </c>
      <c r="J295" s="7">
        <f t="shared" si="30"/>
        <v>0</v>
      </c>
      <c r="K295" s="7">
        <f t="shared" si="30"/>
        <v>0</v>
      </c>
      <c r="L295" s="7">
        <f t="shared" si="30"/>
        <v>0</v>
      </c>
      <c r="M295" s="7">
        <f t="shared" si="30"/>
        <v>0</v>
      </c>
      <c r="N295" s="7">
        <f t="shared" si="30"/>
        <v>0</v>
      </c>
      <c r="O295" s="21"/>
    </row>
    <row r="296" spans="2:15" s="7" customFormat="1" ht="28.5">
      <c r="B296" s="52" t="str">
        <f>Жуків!B296</f>
        <v>Поточний ремонт їдальні дитячого садочка Жуківського НВК</v>
      </c>
      <c r="C296" s="3"/>
      <c r="D296" s="3"/>
      <c r="N296" s="2">
        <f>SUM(E296:M296)</f>
        <v>0</v>
      </c>
      <c r="O296" s="21"/>
    </row>
    <row r="297" spans="2:15" s="7" customFormat="1" ht="28.5">
      <c r="B297" s="52" t="str">
        <f>Жуків!B297</f>
        <v>Поточний ремонт другого поверху Цвітоського НВО</v>
      </c>
      <c r="C297" s="3"/>
      <c r="D297" s="3"/>
      <c r="N297" s="2">
        <f t="shared" si="26"/>
        <v>0</v>
      </c>
      <c r="O297" s="21"/>
    </row>
    <row r="298" spans="2:15" s="7" customFormat="1" ht="28.5">
      <c r="B298" s="52" t="str">
        <f>Жуків!B298</f>
        <v>Поточний ремонт стічних труб Цвітоського НВО</v>
      </c>
      <c r="C298" s="3"/>
      <c r="D298" s="3"/>
      <c r="N298" s="2">
        <f t="shared" si="26"/>
        <v>0</v>
      </c>
      <c r="O298" s="21"/>
    </row>
    <row r="299" spans="2:15" s="7" customFormat="1" ht="42.75">
      <c r="B299" s="52" t="str">
        <f>Жуків!B299</f>
        <v>Поточний ремонт локальних електричних мереж Улашанівського НВК</v>
      </c>
      <c r="C299" s="3"/>
      <c r="D299" s="3"/>
      <c r="N299" s="2">
        <f t="shared" si="26"/>
        <v>0</v>
      </c>
      <c r="O299" s="21"/>
    </row>
    <row r="300" spans="2:15" s="7" customFormat="1" ht="42.75">
      <c r="B300" s="52" t="str">
        <f>Жуків!B300</f>
        <v>Поточний ремонт локальних електричних мереж спортзали перемишельського НВК</v>
      </c>
      <c r="C300" s="3"/>
      <c r="D300" s="3"/>
      <c r="N300" s="2">
        <f t="shared" si="26"/>
        <v>0</v>
      </c>
      <c r="O300" s="21"/>
    </row>
    <row r="301" spans="2:15" s="7" customFormat="1" ht="28.5">
      <c r="B301" s="52" t="str">
        <f>Жуків!B301</f>
        <v>Поточний ремонт підлоги класу Губелецького  НВК</v>
      </c>
      <c r="C301" s="3"/>
      <c r="D301" s="3"/>
      <c r="N301" s="2">
        <f t="shared" si="26"/>
        <v>0</v>
      </c>
      <c r="O301" s="21"/>
    </row>
    <row r="302" spans="2:15" s="7" customFormat="1" ht="14.25">
      <c r="B302" s="52" t="str">
        <f>Жуків!B302</f>
        <v>Поточний ремонт</v>
      </c>
      <c r="C302" s="3"/>
      <c r="D302" s="3"/>
      <c r="N302" s="2">
        <f t="shared" si="26"/>
        <v>0</v>
      </c>
      <c r="O302" s="21"/>
    </row>
    <row r="303" spans="2:15" s="7" customFormat="1" ht="14.25">
      <c r="B303" s="52" t="str">
        <f>Жуків!B303</f>
        <v>Поточний ремонт</v>
      </c>
      <c r="C303" s="3"/>
      <c r="D303" s="3"/>
      <c r="J303" s="21"/>
      <c r="N303" s="2">
        <f t="shared" si="26"/>
        <v>0</v>
      </c>
      <c r="O303" s="21"/>
    </row>
    <row r="304" spans="2:15" s="7" customFormat="1" ht="14.25">
      <c r="B304" s="52" t="str">
        <f>Жуків!B304</f>
        <v>Поточний ремонт</v>
      </c>
      <c r="C304" s="3"/>
      <c r="D304" s="3"/>
      <c r="N304" s="2">
        <f t="shared" si="26"/>
        <v>0</v>
      </c>
      <c r="O304" s="21"/>
    </row>
    <row r="305" spans="2:15" s="7" customFormat="1" ht="14.25">
      <c r="B305" s="52" t="str">
        <f>Жуків!B305</f>
        <v>Поточний ремонт</v>
      </c>
      <c r="C305" s="3"/>
      <c r="D305" s="3"/>
      <c r="N305" s="2">
        <f t="shared" si="26"/>
        <v>0</v>
      </c>
      <c r="O305" s="21"/>
    </row>
    <row r="306" spans="2:15" s="7" customFormat="1" ht="14.25">
      <c r="B306" s="52" t="str">
        <f>Жуків!B306</f>
        <v>Поточний ремонт</v>
      </c>
      <c r="C306" s="3"/>
      <c r="D306" s="3"/>
      <c r="N306" s="2">
        <f t="shared" si="26"/>
        <v>0</v>
      </c>
      <c r="O306" s="21"/>
    </row>
    <row r="307" spans="2:15" s="7" customFormat="1" ht="14.25">
      <c r="B307" s="52" t="str">
        <f>Жуків!B307</f>
        <v>Поточний ремонт</v>
      </c>
      <c r="C307" s="3"/>
      <c r="D307" s="3"/>
      <c r="N307" s="2">
        <f t="shared" si="26"/>
        <v>0</v>
      </c>
      <c r="O307" s="21"/>
    </row>
    <row r="308" spans="2:15" s="7" customFormat="1" ht="14.25">
      <c r="B308" s="52" t="str">
        <f>Жуків!B308</f>
        <v>Поточний ремонт </v>
      </c>
      <c r="C308" s="3"/>
      <c r="D308" s="3"/>
      <c r="N308" s="2">
        <f t="shared" si="26"/>
        <v>0</v>
      </c>
      <c r="O308" s="21"/>
    </row>
    <row r="309" spans="1:15" s="8" customFormat="1" ht="14.25">
      <c r="A309" s="7">
        <f>A295+1</f>
        <v>25</v>
      </c>
      <c r="B309" s="52" t="str">
        <f>Жуків!B309</f>
        <v>Заправка картриджів</v>
      </c>
      <c r="C309" s="41">
        <v>12</v>
      </c>
      <c r="D309" s="21">
        <v>100</v>
      </c>
      <c r="E309" s="7"/>
      <c r="F309" s="7"/>
      <c r="G309" s="7">
        <f>C309*D309</f>
        <v>1200</v>
      </c>
      <c r="H309" s="7"/>
      <c r="I309" s="7"/>
      <c r="J309" s="7"/>
      <c r="K309" s="7"/>
      <c r="L309" s="7"/>
      <c r="M309" s="7"/>
      <c r="N309" s="2">
        <f t="shared" si="26"/>
        <v>1200</v>
      </c>
      <c r="O309" s="21"/>
    </row>
    <row r="310" spans="1:15" s="8" customFormat="1" ht="14.25">
      <c r="A310" s="7">
        <f t="shared" si="29"/>
        <v>26</v>
      </c>
      <c r="B310" s="52" t="str">
        <f>Жуків!B310</f>
        <v>Атестація робочих місць</v>
      </c>
      <c r="E310" s="21"/>
      <c r="F310" s="21"/>
      <c r="G310" s="21"/>
      <c r="N310" s="2">
        <f t="shared" si="26"/>
        <v>0</v>
      </c>
      <c r="O310" s="24"/>
    </row>
    <row r="311" spans="1:15" s="8" customFormat="1" ht="28.5">
      <c r="A311" s="7">
        <f t="shared" si="29"/>
        <v>27</v>
      </c>
      <c r="B311" s="52" t="str">
        <f>Жуків!B311</f>
        <v>Виготовлення атестатів та свідоцтв</v>
      </c>
      <c r="C311" s="42">
        <f>13+7</f>
        <v>20</v>
      </c>
      <c r="D311" s="8">
        <v>100</v>
      </c>
      <c r="E311" s="7"/>
      <c r="F311" s="7"/>
      <c r="G311" s="7">
        <f>C311*D311</f>
        <v>2000</v>
      </c>
      <c r="N311" s="2">
        <f t="shared" si="26"/>
        <v>2000</v>
      </c>
      <c r="O311" s="24"/>
    </row>
    <row r="312" spans="1:15" s="8" customFormat="1" ht="28.5">
      <c r="A312" s="7">
        <f t="shared" si="29"/>
        <v>28</v>
      </c>
      <c r="B312" s="52" t="str">
        <f>Жуків!B312</f>
        <v>Свідоцтво на право власності на землю</v>
      </c>
      <c r="E312" s="7"/>
      <c r="F312" s="7"/>
      <c r="G312" s="7"/>
      <c r="N312" s="2">
        <f t="shared" si="26"/>
        <v>0</v>
      </c>
      <c r="O312" s="24"/>
    </row>
    <row r="313" spans="1:15" s="8" customFormat="1" ht="14.25">
      <c r="A313" s="7">
        <f t="shared" si="29"/>
        <v>29</v>
      </c>
      <c r="B313" s="52" t="str">
        <f>Жуків!B313</f>
        <v>Порізка лісоматеріалів</v>
      </c>
      <c r="E313" s="7"/>
      <c r="F313" s="7"/>
      <c r="G313" s="7"/>
      <c r="N313" s="2">
        <f t="shared" si="26"/>
        <v>0</v>
      </c>
      <c r="O313" s="24"/>
    </row>
    <row r="314" spans="1:15" s="8" customFormat="1" ht="14.25">
      <c r="A314" s="7">
        <f t="shared" si="29"/>
        <v>30</v>
      </c>
      <c r="B314" s="52" t="str">
        <f>Жуків!B314</f>
        <v>Програмний комплекс "Курс"</v>
      </c>
      <c r="C314" s="20"/>
      <c r="D314" s="20"/>
      <c r="E314" s="21"/>
      <c r="F314" s="21"/>
      <c r="G314" s="21"/>
      <c r="H314" s="20"/>
      <c r="I314" s="20"/>
      <c r="J314" s="20"/>
      <c r="K314" s="20"/>
      <c r="L314" s="20"/>
      <c r="M314" s="20"/>
      <c r="N314" s="2">
        <f t="shared" si="26"/>
        <v>0</v>
      </c>
      <c r="O314" s="20"/>
    </row>
    <row r="315" spans="1:15" s="8" customFormat="1" ht="14.25">
      <c r="A315" s="7">
        <f t="shared" si="29"/>
        <v>31</v>
      </c>
      <c r="B315" s="52" t="str">
        <f>Жуків!B315</f>
        <v>Дератизація</v>
      </c>
      <c r="C315" s="38">
        <v>2090</v>
      </c>
      <c r="D315" s="60">
        <v>0.3</v>
      </c>
      <c r="E315" s="41"/>
      <c r="F315" s="27"/>
      <c r="G315" s="7">
        <f>C315*D315*2</f>
        <v>1254</v>
      </c>
      <c r="H315" s="20"/>
      <c r="I315" s="20"/>
      <c r="J315" s="20"/>
      <c r="K315" s="20"/>
      <c r="L315" s="20"/>
      <c r="M315" s="20"/>
      <c r="N315" s="2">
        <f t="shared" si="26"/>
        <v>1254</v>
      </c>
      <c r="O315" s="20"/>
    </row>
    <row r="316" spans="1:15" s="8" customFormat="1" ht="14.25">
      <c r="A316" s="7">
        <f t="shared" si="29"/>
        <v>32</v>
      </c>
      <c r="B316" s="52" t="str">
        <f>Жуків!B316</f>
        <v>Вивіз нечистот</v>
      </c>
      <c r="C316" s="20"/>
      <c r="D316" s="20"/>
      <c r="E316" s="21"/>
      <c r="F316" s="21"/>
      <c r="G316" s="21"/>
      <c r="H316" s="20"/>
      <c r="I316" s="20"/>
      <c r="J316" s="20"/>
      <c r="K316" s="20"/>
      <c r="L316" s="20"/>
      <c r="M316" s="20"/>
      <c r="N316" s="2">
        <f t="shared" si="26"/>
        <v>0</v>
      </c>
      <c r="O316" s="20"/>
    </row>
    <row r="317" spans="1:14" s="20" customFormat="1" ht="14.25">
      <c r="A317" s="7">
        <f t="shared" si="29"/>
        <v>33</v>
      </c>
      <c r="B317" s="52" t="str">
        <f>Жуків!B317</f>
        <v>Ремонт комп'ютера</v>
      </c>
      <c r="E317" s="21"/>
      <c r="F317" s="21"/>
      <c r="G317" s="21"/>
      <c r="N317" s="2">
        <f t="shared" si="26"/>
        <v>0</v>
      </c>
    </row>
    <row r="318" spans="1:14" s="20" customFormat="1" ht="14.25">
      <c r="A318" s="7">
        <f t="shared" si="29"/>
        <v>34</v>
      </c>
      <c r="B318" s="52" t="str">
        <f>Жуків!B318</f>
        <v>реєстрація статуту</v>
      </c>
      <c r="E318" s="21"/>
      <c r="F318" s="21"/>
      <c r="G318" s="21"/>
      <c r="N318" s="2">
        <f t="shared" si="26"/>
        <v>0</v>
      </c>
    </row>
    <row r="319" spans="1:14" s="20" customFormat="1" ht="14.25">
      <c r="A319" s="7">
        <v>35</v>
      </c>
      <c r="B319" s="52" t="str">
        <f>Жуків!B319</f>
        <v>Виготовлення інвентарної справи</v>
      </c>
      <c r="E319" s="21"/>
      <c r="F319" s="21"/>
      <c r="G319" s="21"/>
      <c r="N319" s="2">
        <f t="shared" si="26"/>
        <v>0</v>
      </c>
    </row>
    <row r="320" spans="1:14" s="20" customFormat="1" ht="14.25">
      <c r="A320" s="7">
        <f aca="true" t="shared" si="31" ref="A320:A326">A319+1</f>
        <v>36</v>
      </c>
      <c r="B320" s="52" t="str">
        <f>Жуків!B320</f>
        <v>Доставка матеріалів для ремонту </v>
      </c>
      <c r="E320" s="21"/>
      <c r="F320" s="21"/>
      <c r="G320" s="21"/>
      <c r="N320" s="2">
        <f t="shared" si="26"/>
        <v>0</v>
      </c>
    </row>
    <row r="321" spans="1:14" s="20" customFormat="1" ht="14.25">
      <c r="A321" s="7">
        <f t="shared" si="31"/>
        <v>37</v>
      </c>
      <c r="B321" s="52" t="str">
        <f>Жуків!B321</f>
        <v>Зміни до проектів газопостачання</v>
      </c>
      <c r="E321" s="21"/>
      <c r="F321" s="21"/>
      <c r="G321" s="21"/>
      <c r="N321" s="2">
        <f t="shared" si="26"/>
        <v>0</v>
      </c>
    </row>
    <row r="322" spans="1:14" s="20" customFormat="1" ht="28.5">
      <c r="A322" s="7">
        <f t="shared" si="31"/>
        <v>38</v>
      </c>
      <c r="B322" s="52" t="str">
        <f>Жуків!B322</f>
        <v>Біологічні та хімічні дослідження води</v>
      </c>
      <c r="E322" s="21"/>
      <c r="F322" s="21"/>
      <c r="G322" s="21">
        <v>450</v>
      </c>
      <c r="N322" s="2">
        <f t="shared" si="26"/>
        <v>450</v>
      </c>
    </row>
    <row r="323" spans="1:14" s="20" customFormat="1" ht="28.5">
      <c r="A323" s="7">
        <f t="shared" si="31"/>
        <v>39</v>
      </c>
      <c r="B323" s="52" t="str">
        <f>Жуків!B323</f>
        <v>Проведення лабораторних досліджень</v>
      </c>
      <c r="E323" s="21"/>
      <c r="F323" s="21"/>
      <c r="G323" s="21">
        <v>700</v>
      </c>
      <c r="N323" s="2">
        <f t="shared" si="26"/>
        <v>700</v>
      </c>
    </row>
    <row r="324" spans="1:14" s="20" customFormat="1" ht="28.5">
      <c r="A324" s="7">
        <f t="shared" si="31"/>
        <v>40</v>
      </c>
      <c r="B324" s="52" t="str">
        <f>Жуків!B324</f>
        <v>Технічне обслуговування газових котелень</v>
      </c>
      <c r="E324" s="21"/>
      <c r="F324" s="21"/>
      <c r="G324" s="21"/>
      <c r="N324" s="2">
        <f t="shared" si="26"/>
        <v>0</v>
      </c>
    </row>
    <row r="325" spans="1:14" s="20" customFormat="1" ht="28.5">
      <c r="A325" s="7">
        <f t="shared" si="31"/>
        <v>41</v>
      </c>
      <c r="B325" s="52" t="str">
        <f>Жуків!B325</f>
        <v>впровадження локальної мережі Інтернет</v>
      </c>
      <c r="E325" s="21"/>
      <c r="F325" s="21"/>
      <c r="G325" s="21"/>
      <c r="N325" s="2">
        <f t="shared" si="26"/>
        <v>0</v>
      </c>
    </row>
    <row r="326" spans="1:14" s="20" customFormat="1" ht="14.25">
      <c r="A326" s="7">
        <f t="shared" si="31"/>
        <v>42</v>
      </c>
      <c r="B326" s="52" t="str">
        <f>Жуків!B326</f>
        <v>Медогляд працівників</v>
      </c>
      <c r="E326" s="21"/>
      <c r="F326" s="21"/>
      <c r="G326" s="21"/>
      <c r="N326" s="26">
        <f t="shared" si="26"/>
        <v>0</v>
      </c>
    </row>
    <row r="327" spans="1:14" s="20" customFormat="1" ht="14.25">
      <c r="A327" s="21"/>
      <c r="B327" s="52" t="str">
        <f>Жуків!B327</f>
        <v>Інтернет  СУБВЕНЦІЯ</v>
      </c>
      <c r="E327" s="21"/>
      <c r="F327" s="21"/>
      <c r="G327" s="21"/>
      <c r="N327" s="2">
        <f t="shared" si="26"/>
        <v>0</v>
      </c>
    </row>
    <row r="328" spans="1:14" s="20" customFormat="1" ht="15">
      <c r="A328" s="17"/>
      <c r="B328" s="55" t="s">
        <v>190</v>
      </c>
      <c r="C328" s="17"/>
      <c r="D328" s="17"/>
      <c r="E328" s="18">
        <f aca="true" t="shared" si="32" ref="E328:M328">SUM(E329:E338)</f>
        <v>0</v>
      </c>
      <c r="F328" s="18">
        <f t="shared" si="32"/>
        <v>0</v>
      </c>
      <c r="G328" s="18">
        <f>SUM(G329:G338)</f>
        <v>14480</v>
      </c>
      <c r="H328" s="18">
        <f t="shared" si="32"/>
        <v>2960</v>
      </c>
      <c r="I328" s="18">
        <f t="shared" si="32"/>
        <v>0</v>
      </c>
      <c r="J328" s="18">
        <f t="shared" si="32"/>
        <v>0</v>
      </c>
      <c r="K328" s="18">
        <f t="shared" si="32"/>
        <v>0</v>
      </c>
      <c r="L328" s="18">
        <f>SUM(L329:L338)</f>
        <v>0</v>
      </c>
      <c r="M328" s="18">
        <f t="shared" si="32"/>
        <v>0</v>
      </c>
      <c r="N328" s="17">
        <f>SUM(E328:M328)</f>
        <v>17440</v>
      </c>
    </row>
    <row r="329" spans="1:15" s="20" customFormat="1" ht="14.25">
      <c r="A329" s="7"/>
      <c r="B329" s="54" t="s">
        <v>104</v>
      </c>
      <c r="C329" s="43"/>
      <c r="D329" s="3"/>
      <c r="E329" s="21"/>
      <c r="F329" s="7"/>
      <c r="G329" s="21">
        <f>C329*D329</f>
        <v>0</v>
      </c>
      <c r="H329" s="7"/>
      <c r="I329" s="7"/>
      <c r="J329" s="7"/>
      <c r="K329" s="7"/>
      <c r="L329" s="7"/>
      <c r="M329" s="7"/>
      <c r="N329" s="2">
        <f aca="true" t="shared" si="33" ref="N329:N338">SUM(E329:M329)</f>
        <v>0</v>
      </c>
      <c r="O329" s="21"/>
    </row>
    <row r="330" spans="1:15" s="20" customFormat="1" ht="14.25">
      <c r="A330" s="7"/>
      <c r="B330" s="52" t="s">
        <v>150</v>
      </c>
      <c r="C330" s="43"/>
      <c r="D330" s="3">
        <v>4640</v>
      </c>
      <c r="E330" s="21"/>
      <c r="F330" s="7"/>
      <c r="G330" s="21">
        <f aca="true" t="shared" si="34" ref="G330:G335">C330*D330</f>
        <v>0</v>
      </c>
      <c r="H330" s="7"/>
      <c r="I330" s="7"/>
      <c r="J330" s="7"/>
      <c r="K330" s="7"/>
      <c r="L330" s="7"/>
      <c r="M330" s="7"/>
      <c r="N330" s="2">
        <f t="shared" si="33"/>
        <v>0</v>
      </c>
      <c r="O330" s="21"/>
    </row>
    <row r="331" spans="1:15" s="20" customFormat="1" ht="14.25">
      <c r="A331" s="7"/>
      <c r="B331" s="52" t="s">
        <v>151</v>
      </c>
      <c r="C331" s="43"/>
      <c r="D331" s="3">
        <v>500</v>
      </c>
      <c r="E331" s="21"/>
      <c r="F331" s="7"/>
      <c r="G331" s="21">
        <f t="shared" si="34"/>
        <v>0</v>
      </c>
      <c r="H331" s="7"/>
      <c r="I331" s="7"/>
      <c r="J331" s="7"/>
      <c r="K331" s="7"/>
      <c r="L331" s="7"/>
      <c r="M331" s="7"/>
      <c r="N331" s="2">
        <f t="shared" si="33"/>
        <v>0</v>
      </c>
      <c r="O331" s="21"/>
    </row>
    <row r="332" spans="1:15" s="20" customFormat="1" ht="14.25">
      <c r="A332" s="7"/>
      <c r="B332" s="52" t="s">
        <v>105</v>
      </c>
      <c r="C332" s="44"/>
      <c r="D332" s="3">
        <v>2960</v>
      </c>
      <c r="E332" s="21"/>
      <c r="F332" s="7"/>
      <c r="G332" s="21">
        <f t="shared" si="34"/>
        <v>0</v>
      </c>
      <c r="H332" s="7"/>
      <c r="I332" s="7"/>
      <c r="J332" s="7"/>
      <c r="K332" s="7"/>
      <c r="L332" s="7"/>
      <c r="M332" s="7"/>
      <c r="N332" s="2">
        <f t="shared" si="33"/>
        <v>0</v>
      </c>
      <c r="O332" s="21"/>
    </row>
    <row r="333" spans="1:15" s="17" customFormat="1" ht="14.25">
      <c r="A333" s="7"/>
      <c r="B333" s="52" t="s">
        <v>187</v>
      </c>
      <c r="C333" s="44">
        <v>1</v>
      </c>
      <c r="D333" s="3">
        <v>2960</v>
      </c>
      <c r="E333" s="21"/>
      <c r="F333" s="7"/>
      <c r="G333" s="21"/>
      <c r="H333" s="7">
        <f>C333*D333</f>
        <v>2960</v>
      </c>
      <c r="I333" s="7"/>
      <c r="J333" s="7"/>
      <c r="K333" s="7"/>
      <c r="L333" s="7"/>
      <c r="M333" s="7"/>
      <c r="N333" s="2">
        <f t="shared" si="33"/>
        <v>2960</v>
      </c>
      <c r="O333" s="21"/>
    </row>
    <row r="334" spans="2:15" s="7" customFormat="1" ht="14.25">
      <c r="B334" s="52" t="s">
        <v>188</v>
      </c>
      <c r="C334" s="44">
        <v>6</v>
      </c>
      <c r="D334" s="3">
        <v>1280</v>
      </c>
      <c r="E334" s="21"/>
      <c r="G334" s="21">
        <f t="shared" si="34"/>
        <v>7680</v>
      </c>
      <c r="N334" s="2">
        <f t="shared" si="33"/>
        <v>7680</v>
      </c>
      <c r="O334" s="21"/>
    </row>
    <row r="335" spans="1:15" s="7" customFormat="1" ht="14.25">
      <c r="A335" s="23"/>
      <c r="B335" s="56" t="s">
        <v>264</v>
      </c>
      <c r="C335" s="35">
        <v>15</v>
      </c>
      <c r="D335" s="23">
        <v>320</v>
      </c>
      <c r="E335" s="21"/>
      <c r="F335" s="21"/>
      <c r="G335" s="21">
        <f t="shared" si="34"/>
        <v>4800</v>
      </c>
      <c r="H335" s="23"/>
      <c r="I335" s="23"/>
      <c r="J335" s="23"/>
      <c r="K335" s="23"/>
      <c r="L335" s="23"/>
      <c r="M335" s="23"/>
      <c r="N335" s="2">
        <f t="shared" si="33"/>
        <v>4800</v>
      </c>
      <c r="O335" s="23"/>
    </row>
    <row r="336" spans="1:15" s="7" customFormat="1" ht="14.25">
      <c r="A336"/>
      <c r="B336" s="56" t="s">
        <v>232</v>
      </c>
      <c r="C336"/>
      <c r="D336"/>
      <c r="E336" s="20"/>
      <c r="F336" s="20"/>
      <c r="G336" s="38">
        <v>2000</v>
      </c>
      <c r="H336"/>
      <c r="I336"/>
      <c r="J336"/>
      <c r="K336"/>
      <c r="L336"/>
      <c r="M336"/>
      <c r="N336" s="2">
        <f t="shared" si="33"/>
        <v>2000</v>
      </c>
      <c r="O336" s="20"/>
    </row>
    <row r="337" spans="1:15" s="7" customFormat="1" ht="14.25">
      <c r="A337"/>
      <c r="B337" s="56" t="s">
        <v>246</v>
      </c>
      <c r="C337"/>
      <c r="D337"/>
      <c r="E337" s="20"/>
      <c r="F337" s="20"/>
      <c r="G337" s="20"/>
      <c r="H337"/>
      <c r="I337"/>
      <c r="J337"/>
      <c r="K337"/>
      <c r="L337"/>
      <c r="M337"/>
      <c r="N337" s="2">
        <f t="shared" si="33"/>
        <v>0</v>
      </c>
      <c r="O337" s="20"/>
    </row>
    <row r="338" spans="1:15" s="7" customFormat="1" ht="14.25">
      <c r="A338"/>
      <c r="B338" s="56" t="s">
        <v>283</v>
      </c>
      <c r="C338"/>
      <c r="D338"/>
      <c r="E338"/>
      <c r="F338" s="2"/>
      <c r="G338"/>
      <c r="H338"/>
      <c r="I338"/>
      <c r="J338"/>
      <c r="K338"/>
      <c r="L338"/>
      <c r="M338"/>
      <c r="N338" s="2">
        <f t="shared" si="33"/>
        <v>0</v>
      </c>
      <c r="O338" s="20"/>
    </row>
    <row r="339" spans="1:15" s="7" customFormat="1" ht="14.25">
      <c r="A339"/>
      <c r="B339" s="39"/>
      <c r="C339"/>
      <c r="D339"/>
      <c r="E339"/>
      <c r="F339"/>
      <c r="G339"/>
      <c r="H339"/>
      <c r="I339"/>
      <c r="J339"/>
      <c r="K339"/>
      <c r="L339"/>
      <c r="M339"/>
      <c r="N339"/>
      <c r="O339" s="20"/>
    </row>
    <row r="340" spans="1:15" s="23" customFormat="1" ht="14.25">
      <c r="A340"/>
      <c r="B340" s="39"/>
      <c r="C340"/>
      <c r="D340"/>
      <c r="E340"/>
      <c r="F340"/>
      <c r="G340"/>
      <c r="H340"/>
      <c r="I340"/>
      <c r="J340"/>
      <c r="K340"/>
      <c r="L340"/>
      <c r="M340"/>
      <c r="N340"/>
      <c r="O340" s="20"/>
    </row>
    <row r="344" spans="1:14" ht="15">
      <c r="A344" s="17"/>
      <c r="B344" s="55" t="s">
        <v>195</v>
      </c>
      <c r="C344" s="17" t="s">
        <v>233</v>
      </c>
      <c r="D344" s="17" t="s">
        <v>106</v>
      </c>
      <c r="E344" s="18">
        <f>SUM(E345:E348)</f>
        <v>0</v>
      </c>
      <c r="F344" s="18">
        <f aca="true" t="shared" si="35" ref="F344:N344">SUM(F345:F348)</f>
        <v>0</v>
      </c>
      <c r="G344" s="18">
        <f t="shared" si="35"/>
        <v>0</v>
      </c>
      <c r="H344" s="18">
        <f t="shared" si="35"/>
        <v>0</v>
      </c>
      <c r="I344" s="18">
        <f t="shared" si="35"/>
        <v>0</v>
      </c>
      <c r="J344" s="18">
        <f t="shared" si="35"/>
        <v>0</v>
      </c>
      <c r="K344" s="18">
        <f t="shared" si="35"/>
        <v>0</v>
      </c>
      <c r="L344" s="18">
        <f t="shared" si="35"/>
        <v>0</v>
      </c>
      <c r="M344" s="18">
        <f t="shared" si="35"/>
        <v>0</v>
      </c>
      <c r="N344" s="18">
        <f t="shared" si="35"/>
        <v>0</v>
      </c>
    </row>
    <row r="345" spans="1:15" ht="14.25">
      <c r="A345" s="15"/>
      <c r="B345" s="67"/>
      <c r="C345" s="2"/>
      <c r="D345" s="2"/>
      <c r="E345" s="7"/>
      <c r="F345" s="15"/>
      <c r="G345" s="8">
        <f>C345*D345</f>
        <v>0</v>
      </c>
      <c r="H345" s="15"/>
      <c r="I345" s="15"/>
      <c r="J345" s="15"/>
      <c r="K345" s="15"/>
      <c r="L345" s="15"/>
      <c r="M345" s="15"/>
      <c r="N345" s="2">
        <f>SUM(E345:M345)</f>
        <v>0</v>
      </c>
      <c r="O345" s="29"/>
    </row>
    <row r="346" spans="1:15" ht="28.5">
      <c r="A346" s="4"/>
      <c r="B346" s="52" t="str">
        <f>Жуків!B346</f>
        <v>Оплата теплопостачання Цвітоське НВО</v>
      </c>
      <c r="C346" s="53"/>
      <c r="D346" s="2"/>
      <c r="E346" s="7"/>
      <c r="F346" s="4"/>
      <c r="G346" s="8">
        <f>C346*D346</f>
        <v>0</v>
      </c>
      <c r="H346" s="4"/>
      <c r="I346" s="4"/>
      <c r="J346" s="4"/>
      <c r="K346" s="4"/>
      <c r="L346" s="4"/>
      <c r="M346" s="4"/>
      <c r="N346" s="2">
        <f>SUM(E346:M346)</f>
        <v>0</v>
      </c>
      <c r="O346" s="23"/>
    </row>
    <row r="347" spans="3:14" ht="14.25">
      <c r="C347" s="2"/>
      <c r="D347" s="2"/>
      <c r="E347" s="7"/>
      <c r="G347" s="15"/>
      <c r="N347" s="2">
        <f>SUM(E347:M347)</f>
        <v>0</v>
      </c>
    </row>
    <row r="349" spans="2:15" s="17" customFormat="1" ht="15">
      <c r="B349" s="55" t="s">
        <v>152</v>
      </c>
      <c r="C349" s="17" t="s">
        <v>63</v>
      </c>
      <c r="D349" s="17" t="s">
        <v>106</v>
      </c>
      <c r="E349" s="18">
        <f>SUM(E350:E352)</f>
        <v>0</v>
      </c>
      <c r="F349" s="18">
        <f aca="true" t="shared" si="36" ref="F349:M349">SUM(F350:F352)</f>
        <v>0</v>
      </c>
      <c r="G349" s="18">
        <f t="shared" si="36"/>
        <v>0</v>
      </c>
      <c r="H349" s="18">
        <f t="shared" si="36"/>
        <v>0</v>
      </c>
      <c r="I349" s="18">
        <f t="shared" si="36"/>
        <v>0</v>
      </c>
      <c r="J349" s="18">
        <f t="shared" si="36"/>
        <v>0</v>
      </c>
      <c r="K349" s="18">
        <f t="shared" si="36"/>
        <v>0</v>
      </c>
      <c r="L349" s="18">
        <f t="shared" si="36"/>
        <v>0</v>
      </c>
      <c r="M349" s="18">
        <f t="shared" si="36"/>
        <v>0</v>
      </c>
      <c r="N349" s="17">
        <f>SUM(E349:M349)</f>
        <v>0</v>
      </c>
      <c r="O349" s="20"/>
    </row>
    <row r="350" spans="2:15" s="15" customFormat="1" ht="12.75">
      <c r="B350" s="67"/>
      <c r="N350" s="2">
        <f>SUM(E350:M350)</f>
        <v>0</v>
      </c>
      <c r="O350" s="29"/>
    </row>
    <row r="351" spans="2:15" s="4" customFormat="1" ht="28.5">
      <c r="B351" s="52" t="str">
        <f>Жуків!B351</f>
        <v>Оплата водопостачання Лисиченський НВК</v>
      </c>
      <c r="C351" s="45"/>
      <c r="D351" s="35"/>
      <c r="E351" s="7"/>
      <c r="N351" s="2">
        <f>SUM(E351:M351)</f>
        <v>0</v>
      </c>
      <c r="O351" s="23"/>
    </row>
    <row r="352" spans="5:14" ht="14.25">
      <c r="E352" s="7"/>
      <c r="N352" s="2">
        <f>SUM(E352:M352)</f>
        <v>0</v>
      </c>
    </row>
    <row r="354" spans="2:15" s="17" customFormat="1" ht="15">
      <c r="B354" s="55" t="s">
        <v>153</v>
      </c>
      <c r="C354" s="17" t="s">
        <v>108</v>
      </c>
      <c r="D354" s="17" t="s">
        <v>106</v>
      </c>
      <c r="E354" s="18">
        <f>SUM(E356:E358)</f>
        <v>50781</v>
      </c>
      <c r="F354" s="18">
        <f>SUM(F356:F358)</f>
        <v>0</v>
      </c>
      <c r="G354" s="18">
        <f>SUM(G356:G358)</f>
        <v>0</v>
      </c>
      <c r="H354" s="18">
        <f aca="true" t="shared" si="37" ref="H354:M354">SUM(H356:H358)</f>
        <v>24663</v>
      </c>
      <c r="I354" s="18">
        <f t="shared" si="37"/>
        <v>0</v>
      </c>
      <c r="J354" s="18">
        <f t="shared" si="37"/>
        <v>0</v>
      </c>
      <c r="K354" s="18">
        <f t="shared" si="37"/>
        <v>0</v>
      </c>
      <c r="L354" s="18">
        <f t="shared" si="37"/>
        <v>0</v>
      </c>
      <c r="M354" s="18">
        <f t="shared" si="37"/>
        <v>0</v>
      </c>
      <c r="N354" s="17">
        <f>SUM(E354:M354)</f>
        <v>75444</v>
      </c>
      <c r="O354" s="20"/>
    </row>
    <row r="355" spans="2:15" s="15" customFormat="1" ht="11.25">
      <c r="B355" s="67"/>
      <c r="O355" s="29"/>
    </row>
    <row r="356" spans="2:15" s="4" customFormat="1" ht="14.25">
      <c r="B356" s="52" t="str">
        <f>Жуків!B356</f>
        <v>Оплата електроенергії</v>
      </c>
      <c r="C356" s="47">
        <f>14487+7110</f>
        <v>21597</v>
      </c>
      <c r="D356" s="70">
        <v>3.4688</v>
      </c>
      <c r="E356" s="41">
        <f>ROUND(C356*D356,0)-H356</f>
        <v>50253</v>
      </c>
      <c r="F356" s="41"/>
      <c r="G356" s="41"/>
      <c r="H356" s="35">
        <v>24663</v>
      </c>
      <c r="N356" s="2">
        <f>SUM(E356:M356)</f>
        <v>74916</v>
      </c>
      <c r="O356" s="23"/>
    </row>
    <row r="357" spans="2:14" ht="14.25">
      <c r="B357" s="52" t="str">
        <f>Жуків!B357</f>
        <v>Оплата електроопалення</v>
      </c>
      <c r="C357" s="38"/>
      <c r="D357" s="70">
        <v>3.4688</v>
      </c>
      <c r="E357" s="41">
        <f>ROUND(C357*D357,0)-H357</f>
        <v>0</v>
      </c>
      <c r="F357" s="41"/>
      <c r="G357" s="41"/>
      <c r="H357" s="38"/>
      <c r="N357" s="2">
        <f>SUM(E357:M357)</f>
        <v>0</v>
      </c>
    </row>
    <row r="358" spans="2:14" ht="14.25">
      <c r="B358" s="52" t="str">
        <f>Жуків!B358</f>
        <v>Оплата реактивної енергії</v>
      </c>
      <c r="C358">
        <v>1948</v>
      </c>
      <c r="D358">
        <v>0.271</v>
      </c>
      <c r="E358" s="41">
        <f>ROUND(C358*D358,0)-H358</f>
        <v>528</v>
      </c>
      <c r="G358" s="41"/>
      <c r="N358" s="2">
        <f>SUM(E358:M358)</f>
        <v>528</v>
      </c>
    </row>
    <row r="359" spans="2:15" s="17" customFormat="1" ht="15">
      <c r="B359" s="55" t="s">
        <v>154</v>
      </c>
      <c r="C359" s="17" t="s">
        <v>63</v>
      </c>
      <c r="D359" s="17" t="s">
        <v>106</v>
      </c>
      <c r="E359" s="18">
        <f>E361+E362</f>
        <v>0</v>
      </c>
      <c r="F359" s="18">
        <f aca="true" t="shared" si="38" ref="F359:N359">F361+F362</f>
        <v>0</v>
      </c>
      <c r="G359" s="18">
        <f t="shared" si="38"/>
        <v>0</v>
      </c>
      <c r="H359" s="18">
        <f t="shared" si="38"/>
        <v>64625</v>
      </c>
      <c r="I359" s="18">
        <f t="shared" si="38"/>
        <v>0</v>
      </c>
      <c r="J359" s="18">
        <f t="shared" si="38"/>
        <v>0</v>
      </c>
      <c r="K359" s="18">
        <f t="shared" si="38"/>
        <v>0</v>
      </c>
      <c r="L359" s="18">
        <f t="shared" si="38"/>
        <v>0</v>
      </c>
      <c r="M359" s="18">
        <f>M361+M362</f>
        <v>0</v>
      </c>
      <c r="N359" s="18">
        <f t="shared" si="38"/>
        <v>64625</v>
      </c>
      <c r="O359" s="20"/>
    </row>
    <row r="360" spans="2:15" s="15" customFormat="1" ht="11.25">
      <c r="B360" s="67"/>
      <c r="O360" s="29"/>
    </row>
    <row r="361" spans="2:15" s="4" customFormat="1" ht="14.25">
      <c r="B361" s="52" t="str">
        <f>Жуків!B361</f>
        <v>Оплата природного газу ЗОШ</v>
      </c>
      <c r="C361" s="45"/>
      <c r="D361" s="46">
        <v>7.76924</v>
      </c>
      <c r="E361" s="41"/>
      <c r="F361" s="35"/>
      <c r="G361" s="35">
        <f>C361*D361</f>
        <v>0</v>
      </c>
      <c r="H361" s="35"/>
      <c r="N361" s="2">
        <f>SUM(E361:M361)</f>
        <v>0</v>
      </c>
      <c r="O361" s="23"/>
    </row>
    <row r="362" spans="2:14" ht="14.25">
      <c r="B362" s="52" t="str">
        <f>Жуків!B362</f>
        <v>Оплата природного газу ДНЗ</v>
      </c>
      <c r="C362">
        <v>8318</v>
      </c>
      <c r="D362" s="62">
        <f>D361</f>
        <v>7.76924</v>
      </c>
      <c r="H362">
        <f>ROUND(C362*D362,0)</f>
        <v>64625</v>
      </c>
      <c r="N362" s="2">
        <f>SUM(E362:M362)</f>
        <v>64625</v>
      </c>
    </row>
    <row r="364" spans="2:15" s="17" customFormat="1" ht="15">
      <c r="B364" s="55" t="s">
        <v>155</v>
      </c>
      <c r="E364" s="18">
        <f aca="true" t="shared" si="39" ref="E364:L364">SUM(E365:E369)</f>
        <v>0</v>
      </c>
      <c r="F364" s="18">
        <f t="shared" si="39"/>
        <v>0</v>
      </c>
      <c r="G364" s="18">
        <f t="shared" si="39"/>
        <v>125400</v>
      </c>
      <c r="H364" s="18">
        <f t="shared" si="39"/>
        <v>0</v>
      </c>
      <c r="I364" s="18">
        <f t="shared" si="39"/>
        <v>0</v>
      </c>
      <c r="J364" s="18">
        <f t="shared" si="39"/>
        <v>0</v>
      </c>
      <c r="K364" s="18">
        <f t="shared" si="39"/>
        <v>0</v>
      </c>
      <c r="L364" s="18">
        <f t="shared" si="39"/>
        <v>0</v>
      </c>
      <c r="M364" s="18">
        <f>SUM(M365:M369)</f>
        <v>0</v>
      </c>
      <c r="N364" s="17">
        <f>SUM(E364:M364)</f>
        <v>125400</v>
      </c>
      <c r="O364" s="20"/>
    </row>
    <row r="365" spans="2:15" s="15" customFormat="1" ht="11.25">
      <c r="B365" s="67"/>
      <c r="O365" s="29"/>
    </row>
    <row r="366" spans="2:15" s="7" customFormat="1" ht="14.25">
      <c r="B366" s="52" t="str">
        <f>Жуків!B366</f>
        <v>Вуггілля</v>
      </c>
      <c r="C366" s="13">
        <f>15+30</f>
        <v>45</v>
      </c>
      <c r="D366" s="57">
        <v>2666.67</v>
      </c>
      <c r="E366" s="41"/>
      <c r="F366" s="41"/>
      <c r="G366" s="41">
        <f>ROUND(C366*D366,0)</f>
        <v>120000</v>
      </c>
      <c r="N366" s="2">
        <f>SUM(E366:M366)</f>
        <v>120000</v>
      </c>
      <c r="O366" s="21"/>
    </row>
    <row r="367" spans="2:15" s="7" customFormat="1" ht="14.25">
      <c r="B367" s="52" t="str">
        <f>Жуків!B367</f>
        <v>Дрова</v>
      </c>
      <c r="C367" s="4">
        <v>9</v>
      </c>
      <c r="D367" s="35">
        <v>600</v>
      </c>
      <c r="E367" s="41"/>
      <c r="F367" s="41"/>
      <c r="G367" s="41">
        <f>C367*D367</f>
        <v>5400</v>
      </c>
      <c r="N367" s="2">
        <f>SUM(E367:M367)</f>
        <v>5400</v>
      </c>
      <c r="O367" s="21"/>
    </row>
    <row r="368" spans="2:15" s="7" customFormat="1" ht="14.25">
      <c r="B368" s="52" t="str">
        <f>Жуків!B368</f>
        <v>Доставка дров</v>
      </c>
      <c r="C368" s="4"/>
      <c r="D368" s="35"/>
      <c r="E368" s="41"/>
      <c r="F368" s="41"/>
      <c r="G368" s="41"/>
      <c r="N368" s="2">
        <f>SUM(E368:M368)</f>
        <v>0</v>
      </c>
      <c r="O368" s="21"/>
    </row>
    <row r="371" spans="2:15" s="17" customFormat="1" ht="15">
      <c r="B371" s="55" t="s">
        <v>197</v>
      </c>
      <c r="C371" s="17" t="s">
        <v>3</v>
      </c>
      <c r="D371" s="17" t="s">
        <v>4</v>
      </c>
      <c r="E371" s="18">
        <f>E373</f>
        <v>0</v>
      </c>
      <c r="F371" s="18">
        <f>F373</f>
        <v>0</v>
      </c>
      <c r="G371" s="18">
        <f>G373</f>
        <v>3600</v>
      </c>
      <c r="H371" s="18">
        <f aca="true" t="shared" si="40" ref="H371:M371">H373</f>
        <v>0</v>
      </c>
      <c r="I371" s="18">
        <f t="shared" si="40"/>
        <v>0</v>
      </c>
      <c r="J371" s="18">
        <f t="shared" si="40"/>
        <v>0</v>
      </c>
      <c r="K371" s="18">
        <f>K373</f>
        <v>0</v>
      </c>
      <c r="L371" s="18">
        <f t="shared" si="40"/>
        <v>0</v>
      </c>
      <c r="M371" s="18">
        <f t="shared" si="40"/>
        <v>0</v>
      </c>
      <c r="N371" s="17">
        <f>SUM(E371:M371)</f>
        <v>3600</v>
      </c>
      <c r="O371" s="20"/>
    </row>
    <row r="372" spans="2:15" s="15" customFormat="1" ht="11.25">
      <c r="B372" s="67"/>
      <c r="O372" s="29"/>
    </row>
    <row r="373" spans="2:15" s="4" customFormat="1" ht="14.25">
      <c r="B373" s="52" t="str">
        <f>Жуків!B373</f>
        <v>Виплати дітям-сиротам</v>
      </c>
      <c r="C373" s="45">
        <v>6</v>
      </c>
      <c r="D373" s="16">
        <v>600</v>
      </c>
      <c r="E373" s="7"/>
      <c r="G373" s="4">
        <f>C373*D373</f>
        <v>3600</v>
      </c>
      <c r="N373" s="2">
        <f>SUM(E373:M373)</f>
        <v>3600</v>
      </c>
      <c r="O373" s="23"/>
    </row>
    <row r="376" spans="2:15" s="17" customFormat="1" ht="15">
      <c r="B376" s="55" t="s">
        <v>159</v>
      </c>
      <c r="E376" s="18">
        <f>SUM(E377:E403)</f>
        <v>0</v>
      </c>
      <c r="F376" s="18">
        <f>SUM(F377:F403)</f>
        <v>0</v>
      </c>
      <c r="G376" s="18">
        <f>SUM(G377:G403)</f>
        <v>0</v>
      </c>
      <c r="H376" s="18">
        <f aca="true" t="shared" si="41" ref="H376:M376">SUM(H377:H403)</f>
        <v>0</v>
      </c>
      <c r="I376" s="18">
        <f t="shared" si="41"/>
        <v>0</v>
      </c>
      <c r="J376" s="18">
        <f t="shared" si="41"/>
        <v>0</v>
      </c>
      <c r="K376" s="18">
        <f t="shared" si="41"/>
        <v>0</v>
      </c>
      <c r="L376" s="18">
        <f t="shared" si="41"/>
        <v>0</v>
      </c>
      <c r="M376" s="18">
        <f t="shared" si="41"/>
        <v>0</v>
      </c>
      <c r="N376" s="17">
        <f>SUM(E376:M376)</f>
        <v>0</v>
      </c>
      <c r="O376" s="20"/>
    </row>
    <row r="377" spans="2:15" s="15" customFormat="1" ht="14.25">
      <c r="B377" s="52" t="str">
        <f>Жуків!B377</f>
        <v>На інклюзію ЗОШ</v>
      </c>
      <c r="E377" s="7"/>
      <c r="F377" s="7"/>
      <c r="G377" s="7"/>
      <c r="N377" s="2">
        <f aca="true" t="shared" si="42" ref="N377:N403">SUM(E377:M377)</f>
        <v>0</v>
      </c>
      <c r="O377" s="29"/>
    </row>
    <row r="378" spans="2:15" s="4" customFormat="1" ht="14.25">
      <c r="B378" s="52" t="str">
        <f>Жуків!B378</f>
        <v>на інклюзію ДНЗ</v>
      </c>
      <c r="C378" s="14"/>
      <c r="D378" s="16"/>
      <c r="E378" s="7"/>
      <c r="F378" s="7"/>
      <c r="G378" s="7"/>
      <c r="N378" s="2">
        <f t="shared" si="42"/>
        <v>0</v>
      </c>
      <c r="O378" s="23"/>
    </row>
    <row r="379" spans="2:15" s="7" customFormat="1" ht="14.25">
      <c r="B379" s="52" t="str">
        <f>Жуків!B379</f>
        <v>НУШ мультимедійне обладнання</v>
      </c>
      <c r="C379" s="23"/>
      <c r="D379" s="23"/>
      <c r="E379" s="21"/>
      <c r="F379" s="21"/>
      <c r="G379" s="21"/>
      <c r="H379" s="21"/>
      <c r="I379" s="21"/>
      <c r="J379" s="21"/>
      <c r="K379" s="21"/>
      <c r="L379" s="21"/>
      <c r="M379" s="21"/>
      <c r="N379" s="26">
        <f t="shared" si="42"/>
        <v>0</v>
      </c>
      <c r="O379" s="21"/>
    </row>
    <row r="380" spans="2:15" s="7" customFormat="1" ht="14.25">
      <c r="B380" s="52" t="str">
        <f>Жуків!B380</f>
        <v>НУШ меблі</v>
      </c>
      <c r="C380" s="23"/>
      <c r="D380" s="23"/>
      <c r="E380" s="21"/>
      <c r="F380" s="21"/>
      <c r="G380" s="21"/>
      <c r="H380" s="21"/>
      <c r="I380" s="21"/>
      <c r="J380" s="21"/>
      <c r="K380" s="21"/>
      <c r="L380" s="21"/>
      <c r="M380" s="21"/>
      <c r="N380" s="26">
        <f t="shared" si="42"/>
        <v>0</v>
      </c>
      <c r="O380" s="21"/>
    </row>
    <row r="381" spans="2:15" s="7" customFormat="1" ht="14.25">
      <c r="B381" s="52" t="str">
        <f>Жуків!B381</f>
        <v>НУШ дидактичний матеріал</v>
      </c>
      <c r="C381" s="23"/>
      <c r="D381" s="23"/>
      <c r="E381" s="21"/>
      <c r="F381" s="21"/>
      <c r="G381" s="21"/>
      <c r="H381" s="21"/>
      <c r="I381" s="21"/>
      <c r="J381" s="69"/>
      <c r="K381" s="69"/>
      <c r="L381" s="21"/>
      <c r="M381" s="21"/>
      <c r="N381" s="26">
        <f t="shared" si="42"/>
        <v>0</v>
      </c>
      <c r="O381" s="21"/>
    </row>
    <row r="382" spans="2:15" s="7" customFormat="1" ht="14.25">
      <c r="B382" s="52">
        <f>Жуків!B382</f>
        <v>0</v>
      </c>
      <c r="C382" s="4"/>
      <c r="D382" s="4"/>
      <c r="J382" s="3"/>
      <c r="K382" s="3"/>
      <c r="L382" s="3"/>
      <c r="N382" s="2">
        <f t="shared" si="42"/>
        <v>0</v>
      </c>
      <c r="O382" s="21"/>
    </row>
    <row r="383" spans="2:15" s="7" customFormat="1" ht="14.25">
      <c r="B383" s="52" t="str">
        <f>Жуків!B383</f>
        <v>насос глибинний</v>
      </c>
      <c r="C383" s="4"/>
      <c r="D383" s="4"/>
      <c r="J383" s="3"/>
      <c r="K383" s="3"/>
      <c r="L383" s="3"/>
      <c r="N383" s="2">
        <f t="shared" si="42"/>
        <v>0</v>
      </c>
      <c r="O383" s="21"/>
    </row>
    <row r="384" spans="2:15" s="7" customFormat="1" ht="14.25">
      <c r="B384" s="52" t="str">
        <f>Жуків!B384</f>
        <v>модуль  зв'язку MC-IMOD-VEGA-1</v>
      </c>
      <c r="C384" s="4"/>
      <c r="D384" s="4"/>
      <c r="J384" s="3"/>
      <c r="K384" s="3"/>
      <c r="L384" s="3"/>
      <c r="N384" s="2">
        <f t="shared" si="42"/>
        <v>0</v>
      </c>
      <c r="O384" s="21"/>
    </row>
    <row r="385" spans="2:15" s="7" customFormat="1" ht="28.5">
      <c r="B385" s="52" t="str">
        <f>Жуків!B385</f>
        <v>коректор об'єму газу Вега-2,01-40-НЧ-00</v>
      </c>
      <c r="C385" s="4"/>
      <c r="D385" s="4"/>
      <c r="J385" s="3"/>
      <c r="K385" s="3"/>
      <c r="L385" s="3"/>
      <c r="N385" s="2">
        <f t="shared" si="42"/>
        <v>0</v>
      </c>
      <c r="O385" s="21"/>
    </row>
    <row r="386" spans="2:15" s="7" customFormat="1" ht="14.25">
      <c r="B386" s="52" t="str">
        <f>Жуків!B386</f>
        <v>вузол облвку газу з лічильником Istel</v>
      </c>
      <c r="C386" s="4"/>
      <c r="D386" s="4"/>
      <c r="J386" s="3"/>
      <c r="K386" s="3"/>
      <c r="L386" s="3"/>
      <c r="N386" s="2">
        <f t="shared" si="42"/>
        <v>0</v>
      </c>
      <c r="O386" s="21"/>
    </row>
    <row r="387" spans="2:15" s="7" customFormat="1" ht="14.25">
      <c r="B387" s="52">
        <f>Жуків!B387</f>
        <v>0</v>
      </c>
      <c r="C387" s="4"/>
      <c r="D387" s="4"/>
      <c r="J387" s="3"/>
      <c r="K387" s="3"/>
      <c r="L387" s="3"/>
      <c r="N387" s="2">
        <f t="shared" si="42"/>
        <v>0</v>
      </c>
      <c r="O387" s="21"/>
    </row>
    <row r="388" spans="2:14" ht="14.25">
      <c r="B388" s="52" t="str">
        <f>Жуків!B388</f>
        <v>комп'ютери</v>
      </c>
      <c r="C388" s="4"/>
      <c r="N388" s="2">
        <f t="shared" si="42"/>
        <v>0</v>
      </c>
    </row>
    <row r="389" spans="2:14" ht="14.25">
      <c r="B389" s="52" t="str">
        <f>Жуків!B389</f>
        <v>телевізори</v>
      </c>
      <c r="C389" s="4"/>
      <c r="N389" s="2">
        <f t="shared" si="42"/>
        <v>0</v>
      </c>
    </row>
    <row r="390" spans="2:14" ht="14.25">
      <c r="B390" s="52" t="str">
        <f>Жуків!B390</f>
        <v>лічильник газу</v>
      </c>
      <c r="N390" s="2">
        <f t="shared" si="42"/>
        <v>0</v>
      </c>
    </row>
    <row r="391" spans="2:14" ht="14.25">
      <c r="B391" s="52">
        <f>Жуків!B391</f>
        <v>0</v>
      </c>
      <c r="N391" s="2">
        <f t="shared" si="42"/>
        <v>0</v>
      </c>
    </row>
    <row r="392" spans="2:14" ht="14.25">
      <c r="B392" s="52">
        <f>Жуків!B392</f>
        <v>0</v>
      </c>
      <c r="N392" s="2">
        <f t="shared" si="42"/>
        <v>0</v>
      </c>
    </row>
    <row r="393" spans="2:14" ht="14.25">
      <c r="B393" s="52">
        <f>Жуків!B393</f>
        <v>0</v>
      </c>
      <c r="N393" s="2">
        <f t="shared" si="42"/>
        <v>0</v>
      </c>
    </row>
    <row r="394" spans="2:14" ht="14.25">
      <c r="B394" s="52">
        <f>Жуків!B394</f>
        <v>0</v>
      </c>
      <c r="N394" s="2">
        <f t="shared" si="42"/>
        <v>0</v>
      </c>
    </row>
    <row r="395" spans="2:14" ht="14.25">
      <c r="B395" s="52">
        <f>Жуків!B395</f>
        <v>0</v>
      </c>
      <c r="N395" s="2">
        <f t="shared" si="42"/>
        <v>0</v>
      </c>
    </row>
    <row r="396" spans="2:14" ht="14.25">
      <c r="B396" s="52">
        <f>Жуків!B396</f>
        <v>0</v>
      </c>
      <c r="N396" s="2">
        <f t="shared" si="42"/>
        <v>0</v>
      </c>
    </row>
    <row r="397" spans="2:14" ht="14.25">
      <c r="B397" s="52">
        <f>Жуків!B397</f>
        <v>0</v>
      </c>
      <c r="N397" s="2">
        <f t="shared" si="42"/>
        <v>0</v>
      </c>
    </row>
    <row r="398" spans="2:14" ht="14.25">
      <c r="B398" s="52">
        <f>Жуків!B398</f>
        <v>0</v>
      </c>
      <c r="N398" s="2">
        <f t="shared" si="42"/>
        <v>0</v>
      </c>
    </row>
    <row r="399" spans="2:14" ht="14.25">
      <c r="B399" s="52" t="str">
        <f>Жуків!B399</f>
        <v>НУШ   меблі</v>
      </c>
      <c r="N399" s="2">
        <f t="shared" si="42"/>
        <v>0</v>
      </c>
    </row>
    <row r="400" spans="2:14" ht="14.25">
      <c r="B400" s="52" t="str">
        <f>Жуків!B400</f>
        <v>НУШ   дидактичний матеріал</v>
      </c>
      <c r="N400" s="2">
        <f t="shared" si="42"/>
        <v>0</v>
      </c>
    </row>
    <row r="401" spans="2:14" ht="14.25">
      <c r="B401" s="52" t="str">
        <f>Жуків!B401</f>
        <v>НУШ   комп'ютерне обладнання</v>
      </c>
      <c r="N401" s="2">
        <f t="shared" si="42"/>
        <v>0</v>
      </c>
    </row>
    <row r="402" spans="2:14" ht="28.5">
      <c r="B402" s="52" t="str">
        <f>Жуків!B402</f>
        <v>Оргтехніка, комп'ютери, мультимедійнеобладнання </v>
      </c>
      <c r="N402" s="2">
        <f t="shared" si="42"/>
        <v>0</v>
      </c>
    </row>
    <row r="403" spans="2:14" ht="14.25">
      <c r="B403" s="52" t="str">
        <f>Жуків!B403</f>
        <v>Комплект дидактичного матеріалу</v>
      </c>
      <c r="N403" s="2">
        <f t="shared" si="42"/>
        <v>0</v>
      </c>
    </row>
    <row r="404" spans="2:15" s="17" customFormat="1" ht="15">
      <c r="B404" s="55" t="s">
        <v>158</v>
      </c>
      <c r="E404" s="18">
        <f aca="true" t="shared" si="43" ref="E404:L404">SUM(E405:E413)</f>
        <v>0</v>
      </c>
      <c r="F404" s="18">
        <f>SUM(F405:F413)</f>
        <v>0</v>
      </c>
      <c r="G404" s="18">
        <f>SUM(G405:G413)</f>
        <v>0</v>
      </c>
      <c r="H404" s="18">
        <f t="shared" si="43"/>
        <v>0</v>
      </c>
      <c r="I404" s="18">
        <f t="shared" si="43"/>
        <v>0</v>
      </c>
      <c r="J404" s="18">
        <f t="shared" si="43"/>
        <v>0</v>
      </c>
      <c r="K404" s="18">
        <f t="shared" si="43"/>
        <v>0</v>
      </c>
      <c r="L404" s="18">
        <f t="shared" si="43"/>
        <v>0</v>
      </c>
      <c r="M404" s="18">
        <f>SUM(M405:M413)</f>
        <v>0</v>
      </c>
      <c r="N404" s="17">
        <f aca="true" t="shared" si="44" ref="N404:N409">SUM(E404:M404)</f>
        <v>0</v>
      </c>
      <c r="O404" s="20"/>
    </row>
    <row r="405" spans="2:15" s="4" customFormat="1" ht="42.75">
      <c r="B405" s="52" t="str">
        <f>Жуків!B405</f>
        <v>ПКД будівництво спортивного майданчика з штучним покриттям Улашанівський НВК</v>
      </c>
      <c r="N405" s="2">
        <f t="shared" si="44"/>
        <v>0</v>
      </c>
      <c r="O405" s="23"/>
    </row>
    <row r="406" spans="2:15" s="4" customFormat="1" ht="14.25">
      <c r="B406" s="52" t="str">
        <f>Жуків!B406</f>
        <v>ПКД будівництво спортзалу</v>
      </c>
      <c r="N406" s="2">
        <f t="shared" si="44"/>
        <v>0</v>
      </c>
      <c r="O406" s="23"/>
    </row>
    <row r="407" spans="2:15" s="4" customFormat="1" ht="57">
      <c r="B407" s="52" t="str">
        <f>Жуків!B407</f>
        <v>експертиза ПКД будівництво спортивного майданчика з штучним покриттям Улашанівський НВК</v>
      </c>
      <c r="N407" s="2">
        <f t="shared" si="44"/>
        <v>0</v>
      </c>
      <c r="O407" s="23"/>
    </row>
    <row r="408" spans="2:15" s="4" customFormat="1" ht="57">
      <c r="B408" s="52" t="str">
        <f>Жуків!B408</f>
        <v>ПКД та експертиза ПКД Нове буд-во спортзалу з улаштув протирадіаційного укриття. Копригування </v>
      </c>
      <c r="N408" s="2">
        <f t="shared" si="44"/>
        <v>0</v>
      </c>
      <c r="O408" s="23"/>
    </row>
    <row r="409" spans="2:15" s="4" customFormat="1" ht="14.25">
      <c r="B409" s="52">
        <f>Жуків!B409</f>
        <v>0</v>
      </c>
      <c r="N409" s="2">
        <f t="shared" si="44"/>
        <v>0</v>
      </c>
      <c r="O409" s="23"/>
    </row>
    <row r="410" spans="2:15" s="4" customFormat="1" ht="14.25">
      <c r="B410" s="52">
        <f>Жуків!B410</f>
        <v>0</v>
      </c>
      <c r="O410" s="23"/>
    </row>
    <row r="411" spans="2:15" s="4" customFormat="1" ht="14.25">
      <c r="B411" s="52">
        <f>Жуків!B411</f>
        <v>0</v>
      </c>
      <c r="O411" s="23"/>
    </row>
    <row r="412" spans="2:15" s="4" customFormat="1" ht="14.25">
      <c r="B412" s="52">
        <f>Жуків!B412</f>
        <v>0</v>
      </c>
      <c r="C412" s="14"/>
      <c r="D412" s="16"/>
      <c r="E412" s="7"/>
      <c r="O412" s="23"/>
    </row>
    <row r="413" spans="2:15" s="4" customFormat="1" ht="14.25">
      <c r="B413" s="52">
        <f>Жуків!B413</f>
        <v>0</v>
      </c>
      <c r="O413" s="23"/>
    </row>
    <row r="414" spans="2:15" s="17" customFormat="1" ht="15">
      <c r="B414" s="55" t="s">
        <v>157</v>
      </c>
      <c r="E414" s="18">
        <f>SUM(E415:E439)</f>
        <v>0</v>
      </c>
      <c r="F414" s="18">
        <f>SUM(F415:F439)</f>
        <v>0</v>
      </c>
      <c r="G414" s="18">
        <f>SUM(G415:G439)</f>
        <v>0</v>
      </c>
      <c r="H414" s="18">
        <f aca="true" t="shared" si="45" ref="H414:M414">SUM(H415:H439)</f>
        <v>0</v>
      </c>
      <c r="I414" s="18">
        <f t="shared" si="45"/>
        <v>0</v>
      </c>
      <c r="J414" s="18">
        <f t="shared" si="45"/>
        <v>0</v>
      </c>
      <c r="K414" s="18">
        <f t="shared" si="45"/>
        <v>0</v>
      </c>
      <c r="L414" s="18">
        <f t="shared" si="45"/>
        <v>0</v>
      </c>
      <c r="M414" s="18">
        <f t="shared" si="45"/>
        <v>0</v>
      </c>
      <c r="N414" s="17">
        <f>SUM(E414:M414)</f>
        <v>0</v>
      </c>
      <c r="O414" s="20"/>
    </row>
    <row r="415" spans="2:15" s="4" customFormat="1" ht="71.25">
      <c r="B415" s="52" t="str">
        <f>Жуків!B415</f>
        <v>КР Губелецького НВК «ДНЗ–школа І-ІІ ст Слав р/ради на вул. Центральній, 1 в с. Губельці Слав р-ну Хмельн обл (утеплення зовнішніх стін)</v>
      </c>
      <c r="N415" s="2">
        <f aca="true" t="shared" si="46" ref="N415:N433">SUM(E415:M415)</f>
        <v>0</v>
      </c>
      <c r="O415" s="23"/>
    </row>
    <row r="416" spans="2:15" s="4" customFormat="1" ht="28.5">
      <c r="B416" s="52" t="str">
        <f>Жуків!B416</f>
        <v>ПКД «КР будівель НВК І-ІІ ступенів в с. Іванівка Слав р-ну Хмельн обл</v>
      </c>
      <c r="N416" s="2">
        <f t="shared" si="46"/>
        <v>0</v>
      </c>
      <c r="O416" s="23"/>
    </row>
    <row r="417" spans="2:15" s="4" customFormat="1" ht="28.5">
      <c r="B417" s="52" t="str">
        <f>Жуків!B417</f>
        <v>ПКД КР приміщень харчоблоку Улашанівського НВК</v>
      </c>
      <c r="N417" s="2">
        <f t="shared" si="46"/>
        <v>0</v>
      </c>
      <c r="O417" s="23"/>
    </row>
    <row r="418" spans="2:15" s="4" customFormat="1" ht="28.5">
      <c r="B418" s="52" t="str">
        <f>Жуків!B418</f>
        <v>ПКД КР Іванівського НВК (заміна конструкцій сходів)</v>
      </c>
      <c r="N418" s="2">
        <f t="shared" si="46"/>
        <v>0</v>
      </c>
      <c r="O418" s="23"/>
    </row>
    <row r="419" spans="2:15" s="4" customFormat="1" ht="42.75">
      <c r="B419" s="52" t="str">
        <f>Жуків!B419</f>
        <v>Експертиза ПКД КР Перемишельського НВК (заміна даху та покрівлі)</v>
      </c>
      <c r="N419" s="2">
        <f t="shared" si="46"/>
        <v>0</v>
      </c>
      <c r="O419" s="23"/>
    </row>
    <row r="420" spans="2:15" s="4" customFormat="1" ht="71.25">
      <c r="B420" s="52" t="str">
        <f>Жуків!B420</f>
        <v>КР Хоровецького НВК "ДНЗ-ЗШ І-ІІІ ст" Славутської р/ради на вул. Перемоги, 14 в с. Хоровець Слав р-ну Хм обл. (заміна покрівлі та частини даху)</v>
      </c>
      <c r="N420" s="2">
        <f t="shared" si="46"/>
        <v>0</v>
      </c>
      <c r="O420" s="23"/>
    </row>
    <row r="421" spans="2:15" s="4" customFormat="1" ht="42.75">
      <c r="B421" s="52" t="str">
        <f>Жуків!B421</f>
        <v>КР Жуківського НВК "ДНЗ-СЗШ І-ІІІ ст" в с. Жуків Слав р-ну Хм обл. (утеплення зовнішніх стін)</v>
      </c>
      <c r="N421" s="2">
        <f t="shared" si="46"/>
        <v>0</v>
      </c>
      <c r="O421" s="23"/>
    </row>
    <row r="422" spans="2:15" s="4" customFormat="1" ht="42.75">
      <c r="B422" s="52" t="str">
        <f>Жуків!B422</f>
        <v>КР Миньковецького НВК (утеплення фасадів) ЗОШ     з 2018 року</v>
      </c>
      <c r="N422" s="2">
        <f t="shared" si="46"/>
        <v>0</v>
      </c>
      <c r="O422" s="23"/>
    </row>
    <row r="423" spans="2:15" s="4" customFormat="1" ht="28.5">
      <c r="B423" s="52" t="str">
        <f>Жуків!B423</f>
        <v>КР Жуківського НВК (заміна покрівлі будівлі школи)   з 2018 року</v>
      </c>
      <c r="N423" s="2">
        <f t="shared" si="46"/>
        <v>0</v>
      </c>
      <c r="O423" s="23"/>
    </row>
    <row r="424" spans="2:15" s="4" customFormat="1" ht="42.75">
      <c r="B424" s="52" t="str">
        <f>Жуків!B424</f>
        <v>ПКД КР їдальні С.Кривинського НВК (заміна покрівлі та утеплення зовнішніх стін)</v>
      </c>
      <c r="N424" s="2">
        <f t="shared" si="46"/>
        <v>0</v>
      </c>
      <c r="O424" s="23"/>
    </row>
    <row r="425" spans="2:15" s="4" customFormat="1" ht="42.75">
      <c r="B425" s="52" t="str">
        <f>Жуків!B425</f>
        <v>експертиза ПКД КР приміщень їдальні та внутрішніх інженерних мереж  Перемишельського НВК</v>
      </c>
      <c r="N425" s="2">
        <f t="shared" si="46"/>
        <v>0</v>
      </c>
      <c r="O425" s="23"/>
    </row>
    <row r="426" spans="2:15" s="4" customFormat="1" ht="14.25">
      <c r="B426" s="52">
        <f>Жуків!B426</f>
        <v>0</v>
      </c>
      <c r="N426" s="2">
        <f t="shared" si="46"/>
        <v>0</v>
      </c>
      <c r="O426" s="23"/>
    </row>
    <row r="427" spans="2:15" s="4" customFormat="1" ht="14.25">
      <c r="B427" s="52">
        <f>Жуків!B427</f>
        <v>0</v>
      </c>
      <c r="N427" s="2">
        <f t="shared" si="46"/>
        <v>0</v>
      </c>
      <c r="O427" s="23"/>
    </row>
    <row r="428" spans="2:15" s="4" customFormat="1" ht="14.25">
      <c r="B428" s="52">
        <f>Жуків!B428</f>
        <v>0</v>
      </c>
      <c r="N428" s="2">
        <f t="shared" si="46"/>
        <v>0</v>
      </c>
      <c r="O428" s="23"/>
    </row>
    <row r="429" spans="2:15" s="4" customFormat="1" ht="14.25">
      <c r="B429" s="52">
        <f>Жуків!B429</f>
        <v>0</v>
      </c>
      <c r="N429" s="2">
        <f t="shared" si="46"/>
        <v>0</v>
      </c>
      <c r="O429" s="23"/>
    </row>
    <row r="430" spans="2:15" s="4" customFormat="1" ht="14.25">
      <c r="B430" s="52">
        <f>Жуків!B430</f>
        <v>0</v>
      </c>
      <c r="N430" s="2">
        <f t="shared" si="46"/>
        <v>0</v>
      </c>
      <c r="O430" s="23"/>
    </row>
    <row r="431" spans="2:15" s="4" customFormat="1" ht="14.25">
      <c r="B431" s="52">
        <f>Жуків!B431</f>
        <v>0</v>
      </c>
      <c r="N431" s="2">
        <f t="shared" si="46"/>
        <v>0</v>
      </c>
      <c r="O431" s="23"/>
    </row>
    <row r="432" spans="2:15" s="4" customFormat="1" ht="14.25">
      <c r="B432" s="52">
        <f>Жуків!B432</f>
        <v>0</v>
      </c>
      <c r="N432" s="2">
        <f t="shared" si="46"/>
        <v>0</v>
      </c>
      <c r="O432" s="23"/>
    </row>
    <row r="433" spans="2:15" s="4" customFormat="1" ht="14.25">
      <c r="B433" s="52">
        <f>Жуків!B433</f>
        <v>0</v>
      </c>
      <c r="N433" s="2">
        <f t="shared" si="46"/>
        <v>0</v>
      </c>
      <c r="O433" s="23"/>
    </row>
    <row r="434" spans="2:15" s="4" customFormat="1" ht="14.25">
      <c r="B434" s="52">
        <f>Жуків!B434</f>
        <v>0</v>
      </c>
      <c r="O434" s="23"/>
    </row>
    <row r="435" spans="2:15" s="4" customFormat="1" ht="14.25">
      <c r="B435" s="52">
        <f>Жуків!B435</f>
        <v>0</v>
      </c>
      <c r="O435" s="23"/>
    </row>
    <row r="436" spans="2:15" s="4" customFormat="1" ht="14.25">
      <c r="B436" s="52">
        <f>Жуків!B436</f>
        <v>0</v>
      </c>
      <c r="O436" s="23"/>
    </row>
    <row r="437" spans="2:15" s="4" customFormat="1" ht="14.25">
      <c r="B437" s="52">
        <f>Жуків!B437</f>
        <v>0</v>
      </c>
      <c r="O437" s="23"/>
    </row>
    <row r="438" spans="2:15" s="4" customFormat="1" ht="14.25">
      <c r="B438" s="52">
        <f>Жуків!B438</f>
        <v>0</v>
      </c>
      <c r="O438" s="23"/>
    </row>
    <row r="439" spans="2:15" s="4" customFormat="1" ht="14.25">
      <c r="B439" s="52">
        <f>Жуків!B439</f>
        <v>0</v>
      </c>
      <c r="O439" s="23"/>
    </row>
    <row r="440" spans="2:15" s="17" customFormat="1" ht="15">
      <c r="B440" s="55" t="s">
        <v>156</v>
      </c>
      <c r="E440" s="18">
        <f aca="true" t="shared" si="47" ref="E440:K440">SUM(E441:E445)</f>
        <v>0</v>
      </c>
      <c r="F440" s="18">
        <f>SUM(F441:F445)</f>
        <v>0</v>
      </c>
      <c r="G440" s="18">
        <f>SUM(G441:G445)</f>
        <v>0</v>
      </c>
      <c r="H440" s="18">
        <f t="shared" si="47"/>
        <v>0</v>
      </c>
      <c r="I440" s="18">
        <f t="shared" si="47"/>
        <v>0</v>
      </c>
      <c r="J440" s="18">
        <f t="shared" si="47"/>
        <v>0</v>
      </c>
      <c r="K440" s="18">
        <f t="shared" si="47"/>
        <v>0</v>
      </c>
      <c r="L440" s="18">
        <f>SUM(L441:L445)</f>
        <v>0</v>
      </c>
      <c r="M440" s="18">
        <f>SUM(M441:M445)</f>
        <v>0</v>
      </c>
      <c r="N440" s="17">
        <f>SUM(E440:M440)</f>
        <v>0</v>
      </c>
      <c r="O440" s="20"/>
    </row>
    <row r="441" spans="2:15" s="4" customFormat="1" ht="42.75">
      <c r="B441" s="52" t="str">
        <f>Жуків!B441</f>
        <v>ПКД реконструкція теплових мереж від котельні на твердому паливі Перемишельського НВК</v>
      </c>
      <c r="E441" s="4">
        <v>0</v>
      </c>
      <c r="N441" s="2">
        <f>SUM(E441:M441)</f>
        <v>0</v>
      </c>
      <c r="O441" s="23"/>
    </row>
    <row r="442" spans="2:15" s="4" customFormat="1" ht="14.25">
      <c r="B442" s="52">
        <f>Жуків!B442</f>
        <v>0</v>
      </c>
      <c r="E442" s="4">
        <v>0</v>
      </c>
      <c r="N442" s="2">
        <f>SUM(E442:M442)</f>
        <v>0</v>
      </c>
      <c r="O442" s="23"/>
    </row>
    <row r="443" spans="2:15" s="4" customFormat="1" ht="14.25">
      <c r="B443" s="52">
        <f>Жуків!B443</f>
        <v>0</v>
      </c>
      <c r="N443" s="2">
        <f>SUM(E443:M443)</f>
        <v>0</v>
      </c>
      <c r="O443" s="23"/>
    </row>
    <row r="444" spans="2:15" s="4" customFormat="1" ht="14.25">
      <c r="B444" s="52">
        <f>Жуків!B444</f>
        <v>0</v>
      </c>
      <c r="N444" s="2">
        <f>SUM(E444:M444)</f>
        <v>0</v>
      </c>
      <c r="O444" s="23"/>
    </row>
    <row r="445" spans="2:15" s="4" customFormat="1" ht="14.25">
      <c r="B445" s="52">
        <f>Жуків!B445</f>
        <v>0</v>
      </c>
      <c r="O445" s="23"/>
    </row>
    <row r="446" spans="2:15" s="4" customFormat="1" ht="14.25">
      <c r="B446" s="52">
        <f>Жуків!B446</f>
        <v>0</v>
      </c>
      <c r="O446" s="23"/>
    </row>
    <row r="447" spans="2:15" s="17" customFormat="1" ht="30">
      <c r="B447" s="55" t="s">
        <v>270</v>
      </c>
      <c r="E447" s="18">
        <f>SUM(E448:E449)</f>
        <v>0</v>
      </c>
      <c r="F447" s="18">
        <f aca="true" t="shared" si="48" ref="F447:L447">SUM(F448:F449)</f>
        <v>0</v>
      </c>
      <c r="G447" s="18">
        <f t="shared" si="48"/>
        <v>640</v>
      </c>
      <c r="H447" s="18">
        <f t="shared" si="48"/>
        <v>0</v>
      </c>
      <c r="I447" s="18">
        <f t="shared" si="48"/>
        <v>0</v>
      </c>
      <c r="J447" s="18">
        <f t="shared" si="48"/>
        <v>0</v>
      </c>
      <c r="K447" s="18">
        <f t="shared" si="48"/>
        <v>0</v>
      </c>
      <c r="L447" s="18">
        <f t="shared" si="48"/>
        <v>0</v>
      </c>
      <c r="M447" s="18">
        <f>SUM(M448:M449)</f>
        <v>0</v>
      </c>
      <c r="N447" s="17">
        <f>SUM(E447:M447)</f>
        <v>640</v>
      </c>
      <c r="O447" s="20"/>
    </row>
    <row r="448" spans="2:15" s="4" customFormat="1" ht="14.25">
      <c r="B448" s="54" t="str">
        <f>Жуків!B448</f>
        <v>навчання відповідза газ господ</v>
      </c>
      <c r="C448" s="47">
        <v>1</v>
      </c>
      <c r="D448" s="58">
        <v>640</v>
      </c>
      <c r="E448" s="7"/>
      <c r="G448" s="4">
        <f>C448*D448</f>
        <v>640</v>
      </c>
      <c r="N448" s="2">
        <f>SUM(E448:M448)</f>
        <v>640</v>
      </c>
      <c r="O448" s="23"/>
    </row>
    <row r="449" spans="2:15" s="4" customFormat="1" ht="14.25">
      <c r="B449" s="54" t="str">
        <f>Жуків!B449</f>
        <v>навчання по цивільній обороні</v>
      </c>
      <c r="C449" s="14"/>
      <c r="D449" s="58">
        <v>450</v>
      </c>
      <c r="E449" s="7"/>
      <c r="G449" s="4">
        <f>C449*D449</f>
        <v>0</v>
      </c>
      <c r="N449" s="2">
        <f>SUM(E449:M449)</f>
        <v>0</v>
      </c>
      <c r="O449" s="23"/>
    </row>
    <row r="450" spans="1:15" s="4" customFormat="1" ht="15">
      <c r="A450" s="17"/>
      <c r="B450" s="55" t="s">
        <v>245</v>
      </c>
      <c r="C450" s="17"/>
      <c r="D450" s="18"/>
      <c r="E450" s="18">
        <f aca="true" t="shared" si="49" ref="E450:M450">E451</f>
        <v>0</v>
      </c>
      <c r="F450" s="18">
        <f t="shared" si="49"/>
        <v>0</v>
      </c>
      <c r="G450" s="18">
        <f t="shared" si="49"/>
        <v>600</v>
      </c>
      <c r="H450" s="18">
        <f t="shared" si="49"/>
        <v>0</v>
      </c>
      <c r="I450" s="18">
        <f t="shared" si="49"/>
        <v>0</v>
      </c>
      <c r="J450" s="18">
        <f t="shared" si="49"/>
        <v>0</v>
      </c>
      <c r="K450" s="18">
        <f t="shared" si="49"/>
        <v>0</v>
      </c>
      <c r="L450" s="18">
        <f t="shared" si="49"/>
        <v>0</v>
      </c>
      <c r="M450" s="18">
        <f t="shared" si="49"/>
        <v>0</v>
      </c>
      <c r="N450" s="17">
        <f>SUM(E450:M450)</f>
        <v>600</v>
      </c>
      <c r="O450" s="20"/>
    </row>
    <row r="451" spans="2:15" s="4" customFormat="1" ht="14.25">
      <c r="B451" s="54"/>
      <c r="C451" s="14">
        <v>1</v>
      </c>
      <c r="D451" s="70">
        <v>600</v>
      </c>
      <c r="E451" s="7"/>
      <c r="F451" s="7"/>
      <c r="G451" s="7">
        <f>C451*D451</f>
        <v>600</v>
      </c>
      <c r="O451" s="23"/>
    </row>
    <row r="452" spans="2:15" s="4" customFormat="1" ht="14.25">
      <c r="B452" s="54"/>
      <c r="C452" s="14"/>
      <c r="D452" s="16"/>
      <c r="E452" s="7"/>
      <c r="F452" s="7"/>
      <c r="G452" s="7"/>
      <c r="O452" s="23"/>
    </row>
    <row r="453" spans="2:15" s="4" customFormat="1" ht="14.25">
      <c r="B453" s="68" t="s">
        <v>115</v>
      </c>
      <c r="C453" s="14"/>
      <c r="D453" s="16"/>
      <c r="E453" s="25">
        <f aca="true" t="shared" si="50" ref="E453:M453">E3+E11+E19+E255+E266+E328+E349+E354+E359+E364+E371+E376+E404+E414+E440+E447</f>
        <v>50781</v>
      </c>
      <c r="F453" s="25">
        <f t="shared" si="50"/>
        <v>3508247</v>
      </c>
      <c r="G453" s="25">
        <f t="shared" si="50"/>
        <v>1368649</v>
      </c>
      <c r="H453" s="25">
        <f t="shared" si="50"/>
        <v>596789</v>
      </c>
      <c r="I453" s="25">
        <f t="shared" si="50"/>
        <v>0</v>
      </c>
      <c r="J453" s="25">
        <f t="shared" si="50"/>
        <v>0</v>
      </c>
      <c r="K453" s="25">
        <f t="shared" si="50"/>
        <v>0</v>
      </c>
      <c r="L453" s="25">
        <f t="shared" si="50"/>
        <v>0</v>
      </c>
      <c r="M453" s="25">
        <f t="shared" si="50"/>
        <v>0</v>
      </c>
      <c r="N453" s="25">
        <f>N3+N11+N19+N255+N266+N328+N349+N354+N359+N364+N371+N376+N404+N414+N440+N447+N450</f>
        <v>5525066</v>
      </c>
      <c r="O453" s="48"/>
    </row>
    <row r="454" spans="2:15" s="4" customFormat="1" ht="14.25">
      <c r="B454" s="54"/>
      <c r="C454" s="14"/>
      <c r="D454" s="16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21"/>
    </row>
    <row r="455" spans="2:15" s="4" customFormat="1" ht="14.25">
      <c r="B455" s="54"/>
      <c r="C455" s="14"/>
      <c r="D455" s="16"/>
      <c r="E455" s="25">
        <f>E454-E453</f>
        <v>-50781</v>
      </c>
      <c r="F455" s="25"/>
      <c r="G455" s="25"/>
      <c r="H455" s="25">
        <f>H454-H453</f>
        <v>-596789</v>
      </c>
      <c r="I455" s="25">
        <f>I454-I453</f>
        <v>0</v>
      </c>
      <c r="J455" s="25">
        <f>J454-J453</f>
        <v>0</v>
      </c>
      <c r="K455" s="25"/>
      <c r="L455" s="25"/>
      <c r="M455" s="25">
        <f>M454-M453</f>
        <v>0</v>
      </c>
      <c r="N455" s="25"/>
      <c r="O455" s="48"/>
    </row>
    <row r="456" spans="2:15" s="4" customFormat="1" ht="14.25">
      <c r="B456" s="54"/>
      <c r="C456" s="14"/>
      <c r="D456" s="16"/>
      <c r="E456" s="7"/>
      <c r="F456" s="7"/>
      <c r="G456" s="7"/>
      <c r="O456" s="23"/>
    </row>
    <row r="457" spans="2:15" s="4" customFormat="1" ht="14.25">
      <c r="B457" s="54"/>
      <c r="C457" s="14"/>
      <c r="D457" s="16"/>
      <c r="E457" s="7"/>
      <c r="F457" s="7"/>
      <c r="G457" s="7"/>
      <c r="O457" s="23"/>
    </row>
    <row r="458" spans="2:15" s="4" customFormat="1" ht="14.25">
      <c r="B458" s="54"/>
      <c r="C458" s="14"/>
      <c r="D458" s="16"/>
      <c r="E458" s="7"/>
      <c r="F458" s="25">
        <f>F453+K453</f>
        <v>3508247</v>
      </c>
      <c r="G458" s="7"/>
      <c r="O458" s="23"/>
    </row>
    <row r="459" ht="12.75">
      <c r="F459" s="37">
        <f>E453+J453</f>
        <v>50781</v>
      </c>
    </row>
    <row r="460" ht="12.75">
      <c r="F460" s="37">
        <f>G453+H453+L453</f>
        <v>1965438</v>
      </c>
    </row>
    <row r="461" ht="12.75">
      <c r="B461" s="39" t="s">
        <v>113</v>
      </c>
    </row>
  </sheetData>
  <sheetProtection/>
  <mergeCells count="1">
    <mergeCell ref="J1:L1"/>
  </mergeCells>
  <printOptions/>
  <pageMargins left="0.3937007874015748" right="0" top="0.1968503937007874" bottom="0.1968503937007874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2020-01-09T09:17:18Z</cp:lastPrinted>
  <dcterms:created xsi:type="dcterms:W3CDTF">2011-01-21T11:32:06Z</dcterms:created>
  <dcterms:modified xsi:type="dcterms:W3CDTF">2020-02-17T12:56:22Z</dcterms:modified>
  <cp:category/>
  <cp:version/>
  <cp:contentType/>
  <cp:contentStatus/>
</cp:coreProperties>
</file>