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4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<sst xmlns="http://schemas.openxmlformats.org/spreadsheetml/2006/main" count="268" uniqueCount="76">
  <si>
    <t>ЗОШ</t>
  </si>
  <si>
    <t>ДНЗ</t>
  </si>
  <si>
    <t>зміни</t>
  </si>
  <si>
    <t>дотація</t>
  </si>
  <si>
    <t>освітня субвенція</t>
  </si>
  <si>
    <t>місцевий бюджет</t>
  </si>
  <si>
    <t>субв с/рад</t>
  </si>
  <si>
    <t>залиш освіт субв</t>
  </si>
  <si>
    <t>30 км зона</t>
  </si>
  <si>
    <t>КЕКВ 2111 Заробітна плата</t>
  </si>
  <si>
    <t>грн.</t>
  </si>
  <si>
    <t>КЕКВ 2120 Нарахування на заробітну плату</t>
  </si>
  <si>
    <t>КЕКВ 2210</t>
  </si>
  <si>
    <t>од вим</t>
  </si>
  <si>
    <t>к-сть</t>
  </si>
  <si>
    <t>Класні журнали</t>
  </si>
  <si>
    <t>шт.</t>
  </si>
  <si>
    <t>Книги, меню</t>
  </si>
  <si>
    <t>Атестити, свідоцтва</t>
  </si>
  <si>
    <t>Підписка</t>
  </si>
  <si>
    <t>Канцтовари</t>
  </si>
  <si>
    <t>кг.</t>
  </si>
  <si>
    <t>Запчастини</t>
  </si>
  <si>
    <t>літр</t>
  </si>
  <si>
    <t>Посуд</t>
  </si>
  <si>
    <t>Миючі дезинфікуючі засоби</t>
  </si>
  <si>
    <t>Госптовари</t>
  </si>
  <si>
    <t>Матеріали для ремонту</t>
  </si>
  <si>
    <t>лист</t>
  </si>
  <si>
    <t xml:space="preserve">банок </t>
  </si>
  <si>
    <t>відро</t>
  </si>
  <si>
    <t>м</t>
  </si>
  <si>
    <t>м кв</t>
  </si>
  <si>
    <t>м куб</t>
  </si>
  <si>
    <t>рулон</t>
  </si>
  <si>
    <t>М'який інвентар     (немає нічого)</t>
  </si>
  <si>
    <t>Таблиці по цивільній обороні</t>
  </si>
  <si>
    <t>Меблі</t>
  </si>
  <si>
    <t>Іграшки</t>
  </si>
  <si>
    <t>Спортінвентар</t>
  </si>
  <si>
    <t>Електротовари</t>
  </si>
  <si>
    <t>КЕКВ 1133</t>
  </si>
  <si>
    <t>категорія</t>
  </si>
  <si>
    <t>діти</t>
  </si>
  <si>
    <t>діто-дні</t>
  </si>
  <si>
    <t>грн</t>
  </si>
  <si>
    <t>КЕКВ 2240</t>
  </si>
  <si>
    <t>КЕКВ 2250</t>
  </si>
  <si>
    <t>Курси на 1 місяць</t>
  </si>
  <si>
    <t>Курси на 3 тижні</t>
  </si>
  <si>
    <t>Курси індивідуальні</t>
  </si>
  <si>
    <t>Курси на 2 тижні</t>
  </si>
  <si>
    <t>Курси на 2 тижні  ДНЗ</t>
  </si>
  <si>
    <t>Курси 1 тиждень в Хмельницькому</t>
  </si>
  <si>
    <t>Семінари</t>
  </si>
  <si>
    <t>Змагання, олімпіади учнів</t>
  </si>
  <si>
    <t xml:space="preserve">Проїзд на роботу </t>
  </si>
  <si>
    <t>Курси НУШ</t>
  </si>
  <si>
    <t>КЕКВ 2271</t>
  </si>
  <si>
    <t>гКал</t>
  </si>
  <si>
    <t>ціна</t>
  </si>
  <si>
    <t>КЕКВ 2272</t>
  </si>
  <si>
    <t>КЕКВ 2273</t>
  </si>
  <si>
    <t>кВтгод</t>
  </si>
  <si>
    <t>КЕКВ 2274</t>
  </si>
  <si>
    <t>КЕКВ 2275</t>
  </si>
  <si>
    <t>КЕКВ 2730</t>
  </si>
  <si>
    <t>КЕКВ 3110 Придбання</t>
  </si>
  <si>
    <t>КЕКВ 3122 Будівництво</t>
  </si>
  <si>
    <t>КЕКВ 3132 Капітальний ремонт</t>
  </si>
  <si>
    <t>КЕКВ 3142 Реконструкція</t>
  </si>
  <si>
    <t>КЕКВ 2282 Окремі заходи по реалізації державних програм</t>
  </si>
  <si>
    <t>КЕКВ 2800 Інші поточні видатки</t>
  </si>
  <si>
    <t>Всього</t>
  </si>
  <si>
    <t>Економіст</t>
  </si>
  <si>
    <t>Миньковецького НВК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</si>
</sst>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4" borderId="0" xfId="0" applyFill="1" applyAlignment="1">
      <alignment/>
    </xf>
    <xf numFmtId="1" fontId="4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" borderId="0" xfId="0" applyFont="1" applyFill="1" applyAlignment="1">
      <alignment/>
    </xf>
    <xf numFmtId="2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left"/>
    </xf>
    <xf numFmtId="2" fontId="3" fillId="0" borderId="0" xfId="0" applyNumberFormat="1" applyFont="1" applyAlignment="1">
      <alignment/>
    </xf>
    <xf numFmtId="2" fontId="3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3" fillId="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" fontId="9" fillId="3" borderId="0" xfId="0" applyNumberFormat="1" applyFont="1" applyFill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9\&#1056;&#1086;&#1079;&#1096;&#1080;&#1092;&#1088;%20&#1050;&#1045;&#1050;&#1042;%20&#1087;&#1086;%20&#1047;&#1054;&#1064;%2014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влі"/>
      <sheetName val="СКривин"/>
      <sheetName val="Хоровець"/>
      <sheetName val="Лисиче"/>
      <sheetName val="жуків"/>
      <sheetName val="Миньківці"/>
      <sheetName val="Улашанівка"/>
      <sheetName val="Цвітоха"/>
      <sheetName val="Губельці"/>
      <sheetName val="іванівка"/>
      <sheetName val="перемишель"/>
      <sheetName val="ЗВЕДЕНА"/>
      <sheetName val="Круп ОТГ"/>
      <sheetName val="до звіту шкіл"/>
      <sheetName val="на 1 учня"/>
      <sheetName val="спец р"/>
      <sheetName val="НУШ"/>
      <sheetName val="НУШ по НВК"/>
      <sheetName val="виділено осв субв"/>
      <sheetName val="субв СР КЕКВ"/>
    </sheetNames>
    <sheetDataSet>
      <sheetData sheetId="0">
        <row r="1">
          <cell r="B1" t="str">
            <v>Розрахунок по КЕКВ на 2019 рік</v>
          </cell>
        </row>
        <row r="4">
          <cell r="B4" t="str">
            <v>Зарплата пед працівників</v>
          </cell>
        </row>
        <row r="5">
          <cell r="B5" t="str">
            <v>Інклюзія</v>
          </cell>
        </row>
        <row r="6">
          <cell r="B6" t="str">
            <v>Додатково осв субвенція грудень</v>
          </cell>
        </row>
        <row r="7">
          <cell r="B7" t="str">
            <v>Зарплата тех працівників</v>
          </cell>
        </row>
        <row r="8">
          <cell r="B8" t="str">
            <v>Зарплата ДНЗ</v>
          </cell>
        </row>
        <row r="9">
          <cell r="B9" t="str">
            <v>Зарплата тех місц бюджет</v>
          </cell>
        </row>
        <row r="12">
          <cell r="B12" t="str">
            <v>Нарахування на зарплату пед працівників</v>
          </cell>
        </row>
        <row r="13">
          <cell r="B13" t="str">
            <v>Нарахування на інклюзію</v>
          </cell>
        </row>
        <row r="14">
          <cell r="B14" t="str">
            <v>Нарахування на додаткову осв субвенцію</v>
          </cell>
        </row>
        <row r="15">
          <cell r="B15" t="str">
            <v>Нарахування на зарплату тех працівників</v>
          </cell>
        </row>
        <row r="16">
          <cell r="B16" t="str">
            <v>Нарахування на зарплату ДНЗ</v>
          </cell>
        </row>
        <row r="17">
          <cell r="B17" t="str">
            <v>Нарахув зарплата тех місц бюджет</v>
          </cell>
        </row>
        <row r="26">
          <cell r="B26" t="str">
            <v>файли</v>
          </cell>
        </row>
        <row r="27">
          <cell r="B27" t="str">
            <v>зошит</v>
          </cell>
        </row>
        <row r="28">
          <cell r="B28" t="str">
            <v>ватман</v>
          </cell>
        </row>
        <row r="29">
          <cell r="B29" t="str">
            <v>книги канцелярські</v>
          </cell>
        </row>
        <row r="30">
          <cell r="B30" t="str">
            <v>папір</v>
          </cell>
        </row>
        <row r="31">
          <cell r="B31" t="str">
            <v>папки скорозшивачі</v>
          </cell>
        </row>
        <row r="32">
          <cell r="B32" t="str">
            <v>крейда</v>
          </cell>
        </row>
        <row r="33">
          <cell r="B33" t="str">
            <v>папка сегрегатор</v>
          </cell>
        </row>
        <row r="34">
          <cell r="B34" t="str">
            <v>картридж</v>
          </cell>
        </row>
        <row r="35">
          <cell r="B35" t="str">
            <v>книги   </v>
          </cell>
        </row>
        <row r="36">
          <cell r="B36" t="str">
            <v>флешка</v>
          </cell>
        </row>
        <row r="37">
          <cell r="B37" t="str">
            <v>мишка комп</v>
          </cell>
        </row>
        <row r="38">
          <cell r="B38" t="str">
            <v>краска штемпельна, чорнило</v>
          </cell>
        </row>
        <row r="39">
          <cell r="B39" t="str">
            <v>мікрофон</v>
          </cell>
        </row>
        <row r="40">
          <cell r="B40" t="str">
            <v>кабель акустичний</v>
          </cell>
        </row>
        <row r="41">
          <cell r="B41" t="str">
            <v>сітка мікрофонна</v>
          </cell>
        </row>
        <row r="42">
          <cell r="B42" t="str">
            <v>НА ІНКЛЮЗІЮ</v>
          </cell>
        </row>
        <row r="43">
          <cell r="B43" t="str">
            <v>дидактичний матеріал НУШ</v>
          </cell>
        </row>
        <row r="45">
          <cell r="B45" t="str">
            <v>шини</v>
          </cell>
        </row>
        <row r="46">
          <cell r="B46" t="str">
            <v>ремені</v>
          </cell>
        </row>
        <row r="47">
          <cell r="B47" t="str">
            <v>цепи</v>
          </cell>
        </row>
        <row r="48">
          <cell r="B48" t="str">
            <v>стартер із запчастинами</v>
          </cell>
        </row>
        <row r="49">
          <cell r="B49" t="str">
            <v>акумулятор</v>
          </cell>
        </row>
        <row r="50">
          <cell r="B50" t="str">
            <v>фільтри паливні</v>
          </cell>
        </row>
        <row r="51">
          <cell r="B51" t="str">
            <v>шланг гальмівний</v>
          </cell>
        </row>
        <row r="52">
          <cell r="B52" t="str">
            <v>ресори</v>
          </cell>
        </row>
        <row r="53">
          <cell r="B53" t="str">
            <v>ремкомплект</v>
          </cell>
        </row>
        <row r="54">
          <cell r="B54" t="str">
            <v>передня вісь</v>
          </cell>
        </row>
        <row r="55">
          <cell r="B55" t="str">
            <v>радіатор</v>
          </cell>
        </row>
        <row r="56">
          <cell r="B56" t="str">
            <v>амортизатор</v>
          </cell>
        </row>
        <row r="57">
          <cell r="B57" t="str">
            <v>Ггідрокомпенсатор</v>
          </cell>
        </row>
        <row r="58">
          <cell r="B58" t="str">
            <v>насос регулюв механ з клапаном</v>
          </cell>
        </row>
        <row r="59">
          <cell r="B59" t="str">
            <v>генератор</v>
          </cell>
        </row>
        <row r="68">
          <cell r="B68" t="str">
            <v>чашки</v>
          </cell>
        </row>
        <row r="69">
          <cell r="B69" t="str">
            <v>миски</v>
          </cell>
        </row>
        <row r="70">
          <cell r="B70" t="str">
            <v>ложки, вилки</v>
          </cell>
        </row>
        <row r="71">
          <cell r="B71" t="str">
            <v>каструлі, миски металеві</v>
          </cell>
        </row>
        <row r="72">
          <cell r="B72" t="str">
            <v>дошка роздаточна</v>
          </cell>
        </row>
        <row r="73">
          <cell r="B73" t="str">
            <v>сушка для посуду</v>
          </cell>
        </row>
        <row r="74">
          <cell r="B74" t="str">
            <v>підноси</v>
          </cell>
        </row>
        <row r="75">
          <cell r="B75" t="str">
            <v>ножі</v>
          </cell>
        </row>
        <row r="76">
          <cell r="B76" t="str">
            <v>сковорода</v>
          </cell>
        </row>
        <row r="77">
          <cell r="B77" t="str">
            <v>чайник</v>
          </cell>
        </row>
        <row r="78">
          <cell r="B78" t="str">
            <v>друшлак</v>
          </cell>
        </row>
        <row r="79">
          <cell r="B79" t="str">
            <v>інвентар інший</v>
          </cell>
        </row>
        <row r="80">
          <cell r="B80" t="str">
            <v>вага</v>
          </cell>
        </row>
        <row r="82">
          <cell r="B82" t="str">
            <v>мило господарське</v>
          </cell>
        </row>
        <row r="83">
          <cell r="B83" t="str">
            <v>мило туалетне</v>
          </cell>
        </row>
        <row r="84">
          <cell r="B84" t="str">
            <v>мило рідке</v>
          </cell>
        </row>
        <row r="85">
          <cell r="B85" t="str">
            <v>пральний порошок</v>
          </cell>
        </row>
        <row r="86">
          <cell r="B86" t="str">
            <v>миюче</v>
          </cell>
        </row>
        <row r="87">
          <cell r="B87" t="str">
            <v>чистяще</v>
          </cell>
        </row>
        <row r="88">
          <cell r="B88" t="str">
            <v>білизна</v>
          </cell>
        </row>
        <row r="89">
          <cell r="B89" t="str">
            <v>дезинфікуюче</v>
          </cell>
        </row>
        <row r="90">
          <cell r="B90" t="str">
            <v>дезактин</v>
          </cell>
        </row>
        <row r="95">
          <cell r="B95" t="str">
            <v>замки різні</v>
          </cell>
        </row>
        <row r="96">
          <cell r="B96" t="str">
            <v>віники</v>
          </cell>
        </row>
        <row r="97">
          <cell r="B97" t="str">
            <v>відро емальоване</v>
          </cell>
        </row>
        <row r="98">
          <cell r="B98" t="str">
            <v>вапно хлорне</v>
          </cell>
        </row>
        <row r="99">
          <cell r="B99" t="str">
            <v>відра прості</v>
          </cell>
        </row>
        <row r="100">
          <cell r="B100" t="str">
            <v>пила циркулярна</v>
          </cell>
        </row>
        <row r="101">
          <cell r="B101" t="str">
            <v>електроди</v>
          </cell>
        </row>
        <row r="102">
          <cell r="B102" t="str">
            <v>шланг до води</v>
          </cell>
        </row>
        <row r="103">
          <cell r="B103" t="str">
            <v>інвентар у майстерні</v>
          </cell>
        </row>
        <row r="104">
          <cell r="B104" t="str">
            <v>рубильник автомат</v>
          </cell>
        </row>
        <row r="105">
          <cell r="B105" t="str">
            <v>колісники</v>
          </cell>
        </row>
        <row r="106">
          <cell r="B106" t="str">
            <v>тени до ел плит, ел котла</v>
          </cell>
        </row>
        <row r="107">
          <cell r="B107" t="str">
            <v>матеріали для газових котелень</v>
          </cell>
        </row>
        <row r="108">
          <cell r="B108" t="str">
            <v>мийка                   (бак до станції )</v>
          </cell>
        </row>
        <row r="109">
          <cell r="B109" t="str">
            <v>круг наждачний</v>
          </cell>
        </row>
        <row r="110">
          <cell r="B110" t="str">
            <v>диферинційні вимикачі</v>
          </cell>
        </row>
        <row r="111">
          <cell r="B111" t="str">
            <v>вага</v>
          </cell>
        </row>
        <row r="112">
          <cell r="B112" t="str">
            <v>тачка   </v>
          </cell>
        </row>
        <row r="113">
          <cell r="B113" t="str">
            <v>стрємянка</v>
          </cell>
        </row>
        <row r="114">
          <cell r="B114" t="str">
            <v>кошма у котельню</v>
          </cell>
        </row>
        <row r="115">
          <cell r="B115" t="str">
            <v>рукавиці</v>
          </cell>
        </row>
        <row r="116">
          <cell r="B116" t="str">
            <v>доводчик до дверей</v>
          </cell>
        </row>
        <row r="117">
          <cell r="B117" t="str">
            <v>лопати, граблі</v>
          </cell>
        </row>
        <row r="118">
          <cell r="B118" t="str">
            <v>лічильник для води</v>
          </cell>
        </row>
        <row r="120">
          <cell r="B120" t="str">
            <v>бензокоса</v>
          </cell>
        </row>
        <row r="121">
          <cell r="B121" t="str">
            <v>станки </v>
          </cell>
        </row>
        <row r="122">
          <cell r="B122" t="str">
            <v>кріплення до телевізора</v>
          </cell>
        </row>
        <row r="123">
          <cell r="B123" t="str">
            <v>лабораторне обладнання для кабінету біології</v>
          </cell>
        </row>
        <row r="125">
          <cell r="B125" t="str">
            <v>конфорки до електроплит</v>
          </cell>
        </row>
        <row r="129">
          <cell r="B129" t="str">
            <v>шифер</v>
          </cell>
        </row>
        <row r="130">
          <cell r="B130" t="str">
            <v>вапно   </v>
          </cell>
        </row>
        <row r="131">
          <cell r="B131" t="str">
            <v>фарба, розчинник</v>
          </cell>
        </row>
        <row r="132">
          <cell r="B132" t="str">
            <v>фарба емульсія</v>
          </cell>
        </row>
        <row r="133">
          <cell r="B133" t="str">
            <v>цемент</v>
          </cell>
        </row>
        <row r="134">
          <cell r="B134" t="str">
            <v>шпаклівка</v>
          </cell>
        </row>
        <row r="135">
          <cell r="B135" t="str">
            <v>грунтовка</v>
          </cell>
        </row>
        <row r="136">
          <cell r="B136" t="str">
            <v>цегла</v>
          </cell>
        </row>
        <row r="137">
          <cell r="B137" t="str">
            <v>цвяхи, саморізи</v>
          </cell>
        </row>
        <row r="138">
          <cell r="B138" t="str">
            <v>двері дерев'яні</v>
          </cell>
        </row>
        <row r="139">
          <cell r="B139" t="str">
            <v>клей для плитки</v>
          </cell>
        </row>
        <row r="140">
          <cell r="B140" t="str">
            <v>унітаз</v>
          </cell>
        </row>
        <row r="141">
          <cell r="B141" t="str">
            <v>плитка облицювальна</v>
          </cell>
        </row>
        <row r="142">
          <cell r="B142" t="str">
            <v>двері металеві</v>
          </cell>
        </row>
        <row r="143">
          <cell r="B143" t="str">
            <v>умивальник</v>
          </cell>
        </row>
        <row r="144">
          <cell r="B144" t="str">
            <v>крани до умивальників</v>
          </cell>
        </row>
        <row r="145">
          <cell r="B145" t="str">
            <v>труби, згони</v>
          </cell>
        </row>
        <row r="146">
          <cell r="B146" t="str">
            <v>багети, плінтуси</v>
          </cell>
        </row>
        <row r="147">
          <cell r="B147" t="str">
            <v>доски, штахети</v>
          </cell>
        </row>
        <row r="148">
          <cell r="B148" t="str">
            <v>лінолеум</v>
          </cell>
        </row>
        <row r="149">
          <cell r="B149" t="str">
            <v>скловата</v>
          </cell>
        </row>
        <row r="150">
          <cell r="B150" t="str">
            <v>гіпсокартон</v>
          </cell>
        </row>
        <row r="151">
          <cell r="B151" t="str">
            <v>сітка армувальна</v>
          </cell>
        </row>
        <row r="152">
          <cell r="B152" t="str">
            <v>профіль (рейки)</v>
          </cell>
        </row>
        <row r="153">
          <cell r="B153" t="str">
            <v>скло</v>
          </cell>
        </row>
        <row r="154">
          <cell r="B154" t="str">
            <v>жесть</v>
          </cell>
        </row>
        <row r="155">
          <cell r="B155" t="str">
            <v>сітка для огорожі</v>
          </cell>
        </row>
        <row r="156">
          <cell r="B156" t="str">
            <v>металопрофіль</v>
          </cell>
        </row>
        <row r="157">
          <cell r="B157" t="str">
            <v>риглі металеві</v>
          </cell>
        </row>
        <row r="158">
          <cell r="B158" t="str">
            <v>стовпчик металевий</v>
          </cell>
        </row>
        <row r="159">
          <cell r="B159" t="str">
            <v>вікна металопластикові</v>
          </cell>
        </row>
        <row r="160">
          <cell r="B160" t="str">
            <v>пінопласт</v>
          </cell>
        </row>
        <row r="161">
          <cell r="B161" t="str">
            <v>секції з бетону</v>
          </cell>
        </row>
        <row r="162">
          <cell r="B162" t="str">
            <v>підвіконники до вікон металопластикових</v>
          </cell>
        </row>
        <row r="163">
          <cell r="B163" t="str">
            <v>бітум</v>
          </cell>
        </row>
        <row r="164">
          <cell r="B164" t="str">
            <v>щебінь</v>
          </cell>
        </row>
        <row r="165">
          <cell r="B165" t="str">
            <v>рубероїд</v>
          </cell>
        </row>
        <row r="166">
          <cell r="B166" t="str">
            <v>щітки</v>
          </cell>
        </row>
        <row r="167">
          <cell r="B167" t="str">
            <v>гранітний відсів</v>
          </cell>
        </row>
        <row r="168">
          <cell r="B168" t="str">
            <v>армстронг</v>
          </cell>
        </row>
        <row r="169">
          <cell r="B169" t="str">
            <v>жалюзі</v>
          </cell>
        </row>
        <row r="170">
          <cell r="B170" t="str">
            <v>ламінат</v>
          </cell>
        </row>
        <row r="171">
          <cell r="B171" t="str">
            <v>піна монтажна</v>
          </cell>
        </row>
        <row r="172">
          <cell r="B172" t="str">
            <v>плита ОСБ</v>
          </cell>
        </row>
        <row r="178">
          <cell r="B178" t="str">
            <v>подушки</v>
          </cell>
        </row>
        <row r="179">
          <cell r="B179" t="str">
            <v>одіяла</v>
          </cell>
        </row>
        <row r="180">
          <cell r="B180" t="str">
            <v>халати</v>
          </cell>
        </row>
        <row r="181">
          <cell r="B181" t="str">
            <v>доріжка</v>
          </cell>
        </row>
        <row r="182">
          <cell r="B182" t="str">
            <v>комплект постільний</v>
          </cell>
        </row>
        <row r="183">
          <cell r="B183" t="str">
            <v>матраци</v>
          </cell>
        </row>
        <row r="184">
          <cell r="B184" t="str">
            <v>рушник</v>
          </cell>
        </row>
        <row r="185">
          <cell r="B185" t="str">
            <v>покривала</v>
          </cell>
        </row>
        <row r="189">
          <cell r="B189" t="str">
            <v>дошки класні</v>
          </cell>
        </row>
        <row r="190">
          <cell r="B190" t="str">
            <v>столи письмові</v>
          </cell>
        </row>
        <row r="191">
          <cell r="B191" t="str">
            <v>шкафи</v>
          </cell>
        </row>
        <row r="192">
          <cell r="B192" t="str">
            <v>МЕБЛІ ДЛЯ 1-4 КЛАСИ  НУШ</v>
          </cell>
        </row>
        <row r="193">
          <cell r="B193" t="str">
            <v>шафи-стелажі</v>
          </cell>
        </row>
        <row r="194">
          <cell r="B194" t="str">
            <v>стула, лави, пуфи</v>
          </cell>
        </row>
        <row r="195">
          <cell r="B195" t="str">
            <v>ліжка дитячі</v>
          </cell>
        </row>
        <row r="196">
          <cell r="B196" t="str">
            <v>стінка дитяча у 1 клас</v>
          </cell>
        </row>
        <row r="197">
          <cell r="B197" t="str">
            <v>шкафчики дитячі</v>
          </cell>
        </row>
        <row r="198">
          <cell r="B198" t="str">
            <v>парти та стільці</v>
          </cell>
        </row>
        <row r="199">
          <cell r="B199" t="str">
            <v>стелаж, сушка для посуду</v>
          </cell>
        </row>
        <row r="200">
          <cell r="B200" t="str">
            <v>столи роздаточні</v>
          </cell>
        </row>
        <row r="201">
          <cell r="B201" t="str">
            <v>Ширма медична</v>
          </cell>
        </row>
        <row r="202">
          <cell r="B202" t="str">
            <v>Ростомір</v>
          </cell>
        </row>
        <row r="203">
          <cell r="B203" t="str">
            <v>Кушетка</v>
          </cell>
        </row>
        <row r="204">
          <cell r="B204" t="str">
            <v>Плантограф</v>
          </cell>
        </row>
        <row r="207">
          <cell r="B207" t="str">
            <v>м'ячі</v>
          </cell>
        </row>
        <row r="208">
          <cell r="B208" t="str">
            <v>карабіни</v>
          </cell>
        </row>
        <row r="209">
          <cell r="B209" t="str">
            <v>скакалки</v>
          </cell>
        </row>
        <row r="210">
          <cell r="B210" t="str">
            <v>мішки спальні</v>
          </cell>
        </row>
        <row r="211">
          <cell r="B211" t="str">
            <v>палатки</v>
          </cell>
        </row>
        <row r="212">
          <cell r="B212" t="str">
            <v>мати</v>
          </cell>
        </row>
        <row r="213">
          <cell r="B213" t="str">
            <v>стіл тенісний</v>
          </cell>
        </row>
        <row r="214">
          <cell r="B214" t="str">
            <v>гирі</v>
          </cell>
        </row>
        <row r="215">
          <cell r="B215" t="str">
            <v>сітка волейбольна, футбольна</v>
          </cell>
        </row>
        <row r="216">
          <cell r="B216" t="str">
            <v>форма спортивна</v>
          </cell>
        </row>
        <row r="222">
          <cell r="B222" t="str">
            <v>електротен</v>
          </cell>
        </row>
        <row r="223">
          <cell r="B223" t="str">
            <v>провід електричний</v>
          </cell>
        </row>
        <row r="224">
          <cell r="B224" t="str">
            <v>розетеки, вимикачі</v>
          </cell>
        </row>
        <row r="225">
          <cell r="B225" t="str">
            <v>випрамляч напруги</v>
          </cell>
        </row>
        <row r="226">
          <cell r="B226" t="str">
            <v>насос дренажний</v>
          </cell>
        </row>
        <row r="227">
          <cell r="B227" t="str">
            <v>електроконвектор</v>
          </cell>
        </row>
        <row r="228">
          <cell r="B228" t="str">
            <v>витяжка електрична</v>
          </cell>
        </row>
        <row r="229">
          <cell r="B229" t="str">
            <v>електрорушник</v>
          </cell>
        </row>
        <row r="230">
          <cell r="B230" t="str">
            <v>електром'ясорубка</v>
          </cell>
        </row>
        <row r="231">
          <cell r="B231" t="str">
            <v>полосмок</v>
          </cell>
        </row>
        <row r="232">
          <cell r="B232" t="str">
            <v>праска</v>
          </cell>
        </row>
        <row r="233">
          <cell r="B233" t="str">
            <v>енергозберігаючі лампи</v>
          </cell>
        </row>
        <row r="234">
          <cell r="B234" t="str">
            <v>світильники</v>
          </cell>
        </row>
        <row r="235">
          <cell r="B235" t="str">
            <v>електролампочки</v>
          </cell>
        </row>
        <row r="236">
          <cell r="B236" t="str">
            <v>лампи люмінісцентні</v>
          </cell>
        </row>
        <row r="237">
          <cell r="B237" t="str">
            <v>електрокомфорки</v>
          </cell>
        </row>
        <row r="238">
          <cell r="B238" t="str">
            <v>електродрель</v>
          </cell>
        </row>
        <row r="239">
          <cell r="B239" t="str">
            <v>контактори</v>
          </cell>
        </row>
        <row r="241">
          <cell r="B241" t="str">
            <v>ФМ-приймач</v>
          </cell>
        </row>
        <row r="242">
          <cell r="B242" t="str">
            <v>електролічильник</v>
          </cell>
        </row>
        <row r="243">
          <cell r="B243" t="str">
            <v>лампа до проектора</v>
          </cell>
        </row>
        <row r="244">
          <cell r="B244" t="str">
            <v>сигналізатор газу</v>
          </cell>
        </row>
        <row r="246">
          <cell r="B246" t="str">
            <v>Модем, кабель, антена</v>
          </cell>
        </row>
        <row r="247">
          <cell r="B247" t="str">
            <v>Паливно-мастильні матеріали</v>
          </cell>
        </row>
        <row r="248">
          <cell r="B248" t="str">
            <v>Масло моторне</v>
          </cell>
        </row>
        <row r="249">
          <cell r="B249" t="str">
            <v>Вогнегасники</v>
          </cell>
        </row>
        <row r="250">
          <cell r="B250" t="str">
            <v>Медикаменти</v>
          </cell>
        </row>
        <row r="251">
          <cell r="B251" t="str">
            <v>Печатка</v>
          </cell>
        </row>
        <row r="252">
          <cell r="B252" t="str">
            <v>Вивіска</v>
          </cell>
        </row>
        <row r="257">
          <cell r="B257" t="str">
            <v>учні 1-4 класи</v>
          </cell>
        </row>
        <row r="258">
          <cell r="B258" t="str">
            <v>малозабезпечені</v>
          </cell>
        </row>
        <row r="259">
          <cell r="B259" t="str">
            <v>діти-сироти</v>
          </cell>
        </row>
        <row r="260">
          <cell r="B260" t="str">
            <v>учні АТО</v>
          </cell>
        </row>
        <row r="261">
          <cell r="B261" t="str">
            <v>діти малозаб і сироди ДНЗ</v>
          </cell>
        </row>
        <row r="262">
          <cell r="B262" t="str">
            <v>діти АТО ДНЗ</v>
          </cell>
        </row>
        <row r="263">
          <cell r="B263" t="str">
            <v>діти з багатод сімей ДНЗ</v>
          </cell>
        </row>
        <row r="264">
          <cell r="B264" t="str">
            <v>діти не пільгові категорії ДНЗ</v>
          </cell>
        </row>
        <row r="268">
          <cell r="B268" t="str">
            <v>Підвіз учнів</v>
          </cell>
        </row>
        <row r="269">
          <cell r="B269" t="str">
            <v>Підвіз вчителів</v>
          </cell>
        </row>
        <row r="270">
          <cell r="B270" t="str">
            <v>Страхування автобуса</v>
          </cell>
        </row>
        <row r="271">
          <cell r="B271" t="str">
            <v>Технічнеобслуговування автобусів</v>
          </cell>
        </row>
        <row r="272">
          <cell r="B272" t="str">
            <v>Реєстрація автобуса</v>
          </cell>
        </row>
        <row r="273">
          <cell r="B273" t="str">
            <v>Техогляд автобусів</v>
          </cell>
        </row>
        <row r="274">
          <cell r="B274" t="str">
            <v>Передрейсовий огляд</v>
          </cell>
        </row>
        <row r="275">
          <cell r="B275" t="str">
            <v>Встановлення пожежної сигналізації</v>
          </cell>
        </row>
        <row r="276">
          <cell r="B276" t="str">
            <v>Обслуговування пожежної сигналізації</v>
          </cell>
        </row>
        <row r="277">
          <cell r="B277" t="str">
            <v>Оплата телефонного зв'язку</v>
          </cell>
        </row>
        <row r="278">
          <cell r="B278" t="str">
            <v>абонплата</v>
          </cell>
        </row>
        <row r="279">
          <cell r="B279" t="str">
            <v>оплата Інтернет</v>
          </cell>
        </row>
        <row r="280">
          <cell r="B280" t="str">
            <v>міжміські розмови</v>
          </cell>
        </row>
        <row r="281">
          <cell r="B281" t="str">
            <v>підключення до мережі Інтернет</v>
          </cell>
        </row>
        <row r="282">
          <cell r="B282" t="str">
            <v>Послуги банку</v>
          </cell>
        </row>
        <row r="283">
          <cell r="B283" t="str">
            <v>Пеерзарядка вогнегасників</v>
          </cell>
        </row>
        <row r="284">
          <cell r="B284" t="str">
            <v>Обслуговування газової котельні</v>
          </cell>
        </row>
        <row r="285">
          <cell r="B285" t="str">
            <v>Обслуговування підземного газопроводу</v>
          </cell>
        </row>
        <row r="286">
          <cell r="B286" t="str">
            <v>Обслуговування електогосподарства</v>
          </cell>
        </row>
        <row r="287">
          <cell r="B287" t="str">
            <v>Перевірка вимірювальних приладів</v>
          </cell>
        </row>
        <row r="288">
          <cell r="B288" t="str">
            <v>Страхування дітей-сиріт</v>
          </cell>
        </row>
        <row r="289">
          <cell r="B289" t="str">
            <v>Вогнезахисна обробка</v>
          </cell>
        </row>
        <row r="290">
          <cell r="B290" t="str">
            <v>Ремонт грозовідводів</v>
          </cell>
        </row>
        <row r="291">
          <cell r="B291" t="str">
            <v>Виміри опору ізоляції</v>
          </cell>
        </row>
        <row r="292">
          <cell r="B292" t="str">
            <v>Ремонт електрообладнання та електропроводки</v>
          </cell>
        </row>
        <row r="293">
          <cell r="B293" t="str">
            <v>Заземлення</v>
          </cell>
        </row>
        <row r="294">
          <cell r="B294" t="str">
            <v>Обстеження димоходів, вентиляцій</v>
          </cell>
        </row>
        <row r="295">
          <cell r="B295" t="str">
            <v>ПОТОЧНІ РЕМОНТИ</v>
          </cell>
        </row>
        <row r="296">
          <cell r="B296" t="str">
            <v>Поточний ремонт </v>
          </cell>
        </row>
        <row r="297">
          <cell r="B297" t="str">
            <v>Поточний ремонт </v>
          </cell>
        </row>
        <row r="298">
          <cell r="B298" t="str">
            <v>Поточний ремонт </v>
          </cell>
        </row>
        <row r="299">
          <cell r="B299" t="str">
            <v>Поточний ремонт </v>
          </cell>
        </row>
        <row r="300">
          <cell r="B300" t="str">
            <v>Поточний ремонт </v>
          </cell>
        </row>
        <row r="301">
          <cell r="B301" t="str">
            <v>Поточний ремонт </v>
          </cell>
        </row>
        <row r="302">
          <cell r="B302" t="str">
            <v>Поточний ремонт </v>
          </cell>
        </row>
        <row r="303">
          <cell r="B303" t="str">
            <v>Поточний ремонт </v>
          </cell>
        </row>
        <row r="304">
          <cell r="B304" t="str">
            <v>Поточний ремонт </v>
          </cell>
        </row>
        <row r="305">
          <cell r="B305" t="str">
            <v>Поточний ремонт </v>
          </cell>
        </row>
        <row r="306">
          <cell r="B306" t="str">
            <v>Поточний ремонт </v>
          </cell>
        </row>
        <row r="307">
          <cell r="B307" t="str">
            <v>Поточний ремонт </v>
          </cell>
        </row>
        <row r="308">
          <cell r="B308" t="str">
            <v>Поточний ремонт </v>
          </cell>
        </row>
        <row r="309">
          <cell r="B309" t="str">
            <v>Заправка картриджів</v>
          </cell>
        </row>
        <row r="310">
          <cell r="B310" t="str">
            <v>Атестація робочих місць</v>
          </cell>
        </row>
        <row r="311">
          <cell r="B311" t="str">
            <v>Виготовлення атестатів та свідоцтв</v>
          </cell>
        </row>
        <row r="312">
          <cell r="B312" t="str">
            <v>Свідоцтво на право власності на землю</v>
          </cell>
        </row>
        <row r="313">
          <cell r="B313" t="str">
            <v>Порізка лісоматеріалів</v>
          </cell>
        </row>
        <row r="314">
          <cell r="B314" t="str">
            <v>Програмний комплекс "Курс"</v>
          </cell>
        </row>
        <row r="315">
          <cell r="B315" t="str">
            <v>Дератизація</v>
          </cell>
        </row>
        <row r="316">
          <cell r="B316" t="str">
            <v>Вивіз нечистот</v>
          </cell>
        </row>
        <row r="317">
          <cell r="B317" t="str">
            <v>Ремонт комп'ютера</v>
          </cell>
        </row>
        <row r="318">
          <cell r="B318" t="str">
            <v>реєстрація статуту</v>
          </cell>
        </row>
        <row r="319">
          <cell r="B319" t="str">
            <v>Виготовлення інвентарної справи</v>
          </cell>
        </row>
        <row r="320">
          <cell r="B320" t="str">
            <v>Доставка підручників</v>
          </cell>
        </row>
        <row r="321">
          <cell r="B321" t="str">
            <v>Зміни до проектів газопостачання</v>
          </cell>
        </row>
        <row r="322">
          <cell r="B322" t="str">
            <v>Випробування показників пожежної небезпеки речовин</v>
          </cell>
        </row>
        <row r="323">
          <cell r="B323" t="str">
            <v>Виготовлення енергетичного паспорту на будівництво</v>
          </cell>
        </row>
        <row r="324">
          <cell r="B324" t="str">
            <v>Технічне обслуговування газових котелень</v>
          </cell>
        </row>
        <row r="346">
          <cell r="B346" t="str">
            <v>Оплата теплопостачання Цвітоське НВО</v>
          </cell>
        </row>
        <row r="351">
          <cell r="B351" t="str">
            <v>Оплата водопостачання Лисиченський НВК</v>
          </cell>
        </row>
        <row r="356">
          <cell r="B356" t="str">
            <v>Оплата електроенергії</v>
          </cell>
        </row>
        <row r="357">
          <cell r="B357" t="str">
            <v>Оплата електроопалення</v>
          </cell>
        </row>
        <row r="361">
          <cell r="B361" t="str">
            <v>Оплата природного газу ЗОШ</v>
          </cell>
        </row>
        <row r="362">
          <cell r="B362" t="str">
            <v>Оплата природного газу ДНЗ</v>
          </cell>
        </row>
        <row r="366">
          <cell r="B366" t="str">
            <v>Вуггілля</v>
          </cell>
        </row>
        <row r="367">
          <cell r="B367" t="str">
            <v>Дрова</v>
          </cell>
        </row>
        <row r="368">
          <cell r="B368" t="str">
            <v>Доставка дров</v>
          </cell>
        </row>
        <row r="373">
          <cell r="B373" t="str">
            <v>Виплати дітям-сиротам</v>
          </cell>
        </row>
        <row r="377">
          <cell r="B377" t="str">
            <v>Станок фугувально-рейсмусовий</v>
          </cell>
        </row>
        <row r="378">
          <cell r="B378" t="str">
            <v>Стінка дитяча</v>
          </cell>
        </row>
        <row r="379">
          <cell r="B379" t="str">
            <v>Пральна машинка</v>
          </cell>
        </row>
        <row r="380">
          <cell r="B380" t="str">
            <v>Холодильник, морозильна камера</v>
          </cell>
        </row>
        <row r="381">
          <cell r="B381" t="str">
            <v>Комп'ютер, ноутбук</v>
          </cell>
        </row>
        <row r="382">
          <cell r="B382" t="str">
            <v>Принтер</v>
          </cell>
        </row>
        <row r="383">
          <cell r="B383" t="str">
            <v>Проектор Миньковецький НВК </v>
          </cell>
        </row>
        <row r="384">
          <cell r="B384" t="str">
            <v>Мультимедійна дошка Миньковецький НВК</v>
          </cell>
        </row>
        <row r="385">
          <cell r="B385" t="str">
            <v>Витяжка</v>
          </cell>
        </row>
        <row r="386">
          <cell r="B386" t="str">
            <v>Підручники</v>
          </cell>
        </row>
        <row r="387">
          <cell r="B387" t="str">
            <v>Мікшерний пульт</v>
          </cell>
        </row>
        <row r="388">
          <cell r="B388" t="str">
            <v>Мікрофон</v>
          </cell>
        </row>
        <row r="389">
          <cell r="B389" t="str">
            <v>Електроплита </v>
          </cell>
        </row>
        <row r="390">
          <cell r="B390" t="str">
            <v>Пилосмок</v>
          </cell>
        </row>
        <row r="391">
          <cell r="B391" t="str">
            <v>Відеокамера</v>
          </cell>
        </row>
        <row r="392">
          <cell r="B392" t="str">
            <v>Стенд</v>
          </cell>
        </row>
        <row r="393">
          <cell r="B393" t="str">
            <v>Телевізор</v>
          </cell>
        </row>
        <row r="394">
          <cell r="B394" t="str">
            <v>Обладнання для 1 класу</v>
          </cell>
        </row>
        <row r="395">
          <cell r="B395" t="str">
            <v>Кабінет фізики Цвітоське НВО</v>
          </cell>
        </row>
        <row r="396">
          <cell r="B396" t="str">
            <v>Кабінет біології Улашанівський НВК</v>
          </cell>
        </row>
        <row r="397">
          <cell r="B397" t="str">
            <v>Столи демонстраційні</v>
          </cell>
        </row>
        <row r="398">
          <cell r="B398" t="str">
            <v>Шафа медична металева</v>
          </cell>
        </row>
        <row r="399">
          <cell r="B399" t="str">
            <v>НУШ   меблі</v>
          </cell>
        </row>
        <row r="400">
          <cell r="B400" t="str">
            <v>НУШ   дидактичний матеріал</v>
          </cell>
        </row>
        <row r="401">
          <cell r="B401" t="str">
            <v>НУШ   комп'ютерне обладнання</v>
          </cell>
        </row>
        <row r="402">
          <cell r="B402" t="str">
            <v>Оргтехніка, комп'ютери, мультимедійнеобладнання </v>
          </cell>
        </row>
        <row r="403">
          <cell r="B403" t="str">
            <v>Комплект дидактичного матеріалу</v>
          </cell>
        </row>
        <row r="405">
          <cell r="B405" t="str">
            <v>ПКД будівництво спортзалу</v>
          </cell>
        </row>
        <row r="406">
          <cell r="B406" t="str">
            <v>ПКД будівництво спортзалу</v>
          </cell>
        </row>
        <row r="415">
          <cell r="B415" t="str">
            <v>Виготовлення ПКД КР Миньковецького НВК (утеплення фасадів)</v>
          </cell>
        </row>
        <row r="416">
          <cell r="B416" t="str">
            <v>Виготовлення ПКД КР С.Кривинського  НВК (утеплення фасадів) ЗОШ і їдальня</v>
          </cell>
        </row>
        <row r="417">
          <cell r="B417" t="str">
            <v>Виготовлення ПКД КР Цвітоського НВО (заміна конструкцій сходів) </v>
          </cell>
        </row>
        <row r="418">
          <cell r="B418" t="str">
            <v>Виготовлення ПКД КР Цвітоського НВО (утеплення зовнішніх стін) </v>
          </cell>
        </row>
        <row r="419">
          <cell r="B419" t="str">
            <v>Виготовлення ПКД КР Губелецького НВК (утеплення зовнішніх стін) </v>
          </cell>
        </row>
        <row r="420">
          <cell r="B420" t="str">
            <v>Виготовлення ПКД КР Хоровецького НВК (заміна покрівлі) </v>
          </cell>
        </row>
        <row r="421">
          <cell r="B421" t="str">
            <v>Виготовлення ПКД КР Жуківського НВК (утеплення зовнішніх стіні) </v>
          </cell>
        </row>
        <row r="422">
          <cell r="B422" t="str">
            <v>Виготовлення ПКД КР Хоровецького НВК (заміна покрівлі, утеплення) Коригування </v>
          </cell>
        </row>
        <row r="423">
          <cell r="B423" t="str">
            <v>Виготовлення ПКД КР Перемишельського НВК (заміна даху та покрівлі)</v>
          </cell>
        </row>
        <row r="424">
          <cell r="B424" t="str">
            <v>експертиза ПКД</v>
          </cell>
        </row>
        <row r="425">
          <cell r="B425" t="str">
            <v>КР Улашанівського НВК (утеплення фасадів основної будівлі) завершення з 2017 року</v>
          </cell>
        </row>
        <row r="426">
          <cell r="B426" t="str">
            <v>КР Миньковецького НВК (заміна даху та покрівлі) ДНЗ завершення з 2017 року</v>
          </cell>
        </row>
        <row r="427">
          <cell r="B427" t="str">
            <v>КР С.Кривинського НВК (утеплення зовнішніх стін) ЗОШ</v>
          </cell>
        </row>
        <row r="428">
          <cell r="B428" t="str">
            <v>КР Улашанівського НВК (заміна даху ДНЗ)</v>
          </cell>
        </row>
        <row r="429">
          <cell r="B429" t="str">
            <v>КР Миньковецького НВК (утеплення фасадів) ЗОШ</v>
          </cell>
        </row>
        <row r="430">
          <cell r="B430" t="str">
            <v>КР Цвітоського НВО (заміна конструкцій сходів)</v>
          </cell>
        </row>
        <row r="431">
          <cell r="B431" t="str">
            <v>КР Цвітоського НВО (утеплення зовнішніх стін)</v>
          </cell>
        </row>
        <row r="432">
          <cell r="B432" t="str">
            <v>КР Жуківського НВК (заміна покрівлі будівлі школи)</v>
          </cell>
        </row>
        <row r="433">
          <cell r="B433" t="str">
            <v>КР Лисиченського НВК ДНЗ (заміна даху, утеплення фасаду)</v>
          </cell>
        </row>
        <row r="441">
          <cell r="B441" t="str">
            <v>Реконструкція з 2017 року</v>
          </cell>
        </row>
        <row r="448">
          <cell r="B448" t="str">
            <v>навчання по цивільній обороні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workbookViewId="0" topLeftCell="A7">
      <selection activeCell="B12" sqref="B12"/>
    </sheetView>
  </sheetViews>
  <sheetFormatPr defaultColWidth="9.00390625" defaultRowHeight="12.75"/>
  <cols>
    <col min="1" max="1" width="3.875" style="0" bestFit="1" customWidth="1"/>
    <col min="2" max="2" width="34.875" style="51" customWidth="1"/>
    <col min="3" max="3" width="7.00390625" style="0" bestFit="1" customWidth="1"/>
    <col min="4" max="4" width="7.375" style="0" bestFit="1" customWidth="1"/>
    <col min="5" max="5" width="9.75390625" style="0" bestFit="1" customWidth="1"/>
    <col min="6" max="6" width="11.125" style="0" customWidth="1"/>
    <col min="7" max="8" width="9.875" style="0" bestFit="1" customWidth="1"/>
    <col min="9" max="9" width="6.25390625" style="0" bestFit="1" customWidth="1"/>
    <col min="10" max="10" width="8.375" style="0" bestFit="1" customWidth="1"/>
    <col min="11" max="11" width="8.75390625" style="0" customWidth="1"/>
    <col min="12" max="12" width="9.875" style="0" bestFit="1" customWidth="1"/>
    <col min="13" max="13" width="6.25390625" style="0" bestFit="1" customWidth="1"/>
    <col min="14" max="14" width="10.75390625" style="0" bestFit="1" customWidth="1"/>
  </cols>
  <sheetData>
    <row r="1" spans="2:12" ht="12.75">
      <c r="B1" s="51" t="str">
        <f>'[1]Головлі'!B1</f>
        <v>Розрахунок по КЕКВ на 2019 рік</v>
      </c>
      <c r="E1" s="1" t="s">
        <v>0</v>
      </c>
      <c r="F1" s="1" t="s">
        <v>0</v>
      </c>
      <c r="G1" s="1" t="s">
        <v>0</v>
      </c>
      <c r="H1" s="1" t="s">
        <v>1</v>
      </c>
      <c r="J1" s="65" t="s">
        <v>2</v>
      </c>
      <c r="K1" s="65"/>
      <c r="L1" s="65"/>
    </row>
    <row r="2" spans="1:14" ht="43.5">
      <c r="A2" s="2"/>
      <c r="B2" s="52" t="s">
        <v>75</v>
      </c>
      <c r="C2" s="2"/>
      <c r="D2" s="2"/>
      <c r="E2" s="3" t="s">
        <v>3</v>
      </c>
      <c r="F2" s="3" t="s">
        <v>4</v>
      </c>
      <c r="G2" s="3" t="s">
        <v>5</v>
      </c>
      <c r="H2" s="3" t="s">
        <v>5</v>
      </c>
      <c r="I2" s="3" t="s">
        <v>6</v>
      </c>
      <c r="J2" s="3" t="s">
        <v>3</v>
      </c>
      <c r="K2" s="3" t="s">
        <v>7</v>
      </c>
      <c r="L2" s="3" t="s">
        <v>5</v>
      </c>
      <c r="M2" s="3" t="s">
        <v>8</v>
      </c>
      <c r="N2" s="2"/>
    </row>
    <row r="3" spans="1:14" ht="15">
      <c r="A3" s="4"/>
      <c r="B3" s="53" t="s">
        <v>9</v>
      </c>
      <c r="C3" s="4" t="s">
        <v>10</v>
      </c>
      <c r="D3" s="4"/>
      <c r="E3" s="4">
        <f>SUM(E4:E10)</f>
        <v>190370</v>
      </c>
      <c r="F3" s="4">
        <f aca="true" t="shared" si="0" ref="F3:M3">SUM(F4:F10)</f>
        <v>1616552</v>
      </c>
      <c r="G3" s="4">
        <f t="shared" si="0"/>
        <v>236481</v>
      </c>
      <c r="H3" s="4">
        <f t="shared" si="0"/>
        <v>190370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5">
        <f>SUM(E3:M3)</f>
        <v>2233773</v>
      </c>
    </row>
    <row r="4" spans="1:14" ht="12.75">
      <c r="A4" s="6"/>
      <c r="B4" s="54" t="str">
        <f>'[1]Головлі'!B4</f>
        <v>Зарплата пед працівників</v>
      </c>
      <c r="C4" s="6"/>
      <c r="D4" s="6"/>
      <c r="E4" s="6"/>
      <c r="F4" s="6">
        <v>1616552</v>
      </c>
      <c r="G4" s="6"/>
      <c r="H4" s="6"/>
      <c r="I4" s="6"/>
      <c r="J4" s="6"/>
      <c r="K4" s="6"/>
      <c r="L4" s="6"/>
      <c r="M4" s="6"/>
      <c r="N4" s="6">
        <f aca="true" t="shared" si="1" ref="N4:N9">SUM(E4:M4)</f>
        <v>1616552</v>
      </c>
    </row>
    <row r="5" spans="1:14" ht="12.75">
      <c r="A5" s="6"/>
      <c r="B5" s="54" t="str">
        <f>'[1]Головлі'!B5</f>
        <v>Інклюзія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 t="shared" si="1"/>
        <v>0</v>
      </c>
    </row>
    <row r="6" spans="1:14" ht="12.75">
      <c r="A6" s="6"/>
      <c r="B6" s="54" t="str">
        <f>'[1]Головлі'!B6</f>
        <v>Додатково осв субвенція грудень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 t="shared" si="1"/>
        <v>0</v>
      </c>
    </row>
    <row r="7" spans="1:14" ht="12.75">
      <c r="A7" s="6"/>
      <c r="B7" s="54" t="str">
        <f>'[1]Головлі'!B7</f>
        <v>Зарплата тех працівників</v>
      </c>
      <c r="C7" s="6"/>
      <c r="D7" s="6"/>
      <c r="E7" s="6">
        <v>190370</v>
      </c>
      <c r="F7" s="6"/>
      <c r="G7" s="6"/>
      <c r="H7" s="6"/>
      <c r="I7" s="6"/>
      <c r="J7" s="6"/>
      <c r="K7" s="6"/>
      <c r="L7" s="6"/>
      <c r="M7" s="6"/>
      <c r="N7" s="6">
        <f t="shared" si="1"/>
        <v>190370</v>
      </c>
    </row>
    <row r="8" spans="1:14" ht="12.75">
      <c r="A8" s="7"/>
      <c r="B8" s="54" t="str">
        <f>'[1]Головлі'!B8</f>
        <v>Зарплата ДНЗ</v>
      </c>
      <c r="C8" s="7"/>
      <c r="D8" s="7"/>
      <c r="E8" s="6"/>
      <c r="F8" s="6"/>
      <c r="G8" s="6"/>
      <c r="H8" s="6">
        <v>190370</v>
      </c>
      <c r="I8" s="6"/>
      <c r="J8" s="6"/>
      <c r="K8" s="6"/>
      <c r="L8" s="6"/>
      <c r="M8" s="6"/>
      <c r="N8" s="6">
        <f t="shared" si="1"/>
        <v>190370</v>
      </c>
    </row>
    <row r="9" spans="1:14" ht="12.75">
      <c r="A9" s="7"/>
      <c r="B9" s="54" t="str">
        <f>'[1]Головлі'!B9</f>
        <v>Зарплата тех місц бюджет</v>
      </c>
      <c r="C9" s="7"/>
      <c r="D9" s="7"/>
      <c r="E9" s="6"/>
      <c r="F9" s="6"/>
      <c r="G9" s="6">
        <f>426851-E7</f>
        <v>236481</v>
      </c>
      <c r="H9" s="6"/>
      <c r="I9" s="6"/>
      <c r="J9" s="6"/>
      <c r="K9" s="6"/>
      <c r="L9" s="6"/>
      <c r="M9" s="6"/>
      <c r="N9" s="6">
        <f t="shared" si="1"/>
        <v>236481</v>
      </c>
    </row>
    <row r="10" spans="1:14" ht="15">
      <c r="A10" s="8"/>
      <c r="B10" s="55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8"/>
    </row>
    <row r="11" spans="1:14" ht="30">
      <c r="A11" s="4"/>
      <c r="B11" s="53" t="s">
        <v>11</v>
      </c>
      <c r="C11" s="4" t="s">
        <v>10</v>
      </c>
      <c r="D11" s="4"/>
      <c r="E11" s="4">
        <f>SUM(E12:E18)</f>
        <v>41881</v>
      </c>
      <c r="F11" s="4">
        <f aca="true" t="shared" si="2" ref="F11:M11">SUM(F12:F18)</f>
        <v>355641</v>
      </c>
      <c r="G11" s="4">
        <f t="shared" si="2"/>
        <v>52026</v>
      </c>
      <c r="H11" s="4">
        <f t="shared" si="2"/>
        <v>41881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5">
        <f aca="true" t="shared" si="3" ref="N11:N17">SUM(E11:M11)</f>
        <v>491429</v>
      </c>
    </row>
    <row r="12" spans="1:14" ht="25.5">
      <c r="A12" s="6"/>
      <c r="B12" s="54" t="str">
        <f>'[1]Головлі'!B12</f>
        <v>Нарахування на зарплату пед працівників</v>
      </c>
      <c r="C12" s="6"/>
      <c r="D12" s="6"/>
      <c r="E12" s="6">
        <f>ROUND(E4*0.22,0)</f>
        <v>0</v>
      </c>
      <c r="F12" s="6">
        <f aca="true" t="shared" si="4" ref="F12:M13">ROUND(F4*0.22,0)</f>
        <v>355641</v>
      </c>
      <c r="G12" s="6">
        <f t="shared" si="4"/>
        <v>0</v>
      </c>
      <c r="H12" s="6">
        <f t="shared" si="4"/>
        <v>0</v>
      </c>
      <c r="I12" s="6">
        <f t="shared" si="4"/>
        <v>0</v>
      </c>
      <c r="J12" s="6">
        <f t="shared" si="4"/>
        <v>0</v>
      </c>
      <c r="K12" s="6">
        <f t="shared" si="4"/>
        <v>0</v>
      </c>
      <c r="L12" s="6">
        <f t="shared" si="4"/>
        <v>0</v>
      </c>
      <c r="M12" s="6">
        <f t="shared" si="4"/>
        <v>0</v>
      </c>
      <c r="N12" s="6">
        <f t="shared" si="3"/>
        <v>355641</v>
      </c>
    </row>
    <row r="13" spans="1:14" ht="12.75">
      <c r="A13" s="6"/>
      <c r="B13" s="54" t="str">
        <f>'[1]Головлі'!B13</f>
        <v>Нарахування на інклюзію</v>
      </c>
      <c r="C13" s="6"/>
      <c r="D13" s="6"/>
      <c r="E13" s="6">
        <f>ROUND(E5*0.22,0)</f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6">
        <f t="shared" si="4"/>
        <v>0</v>
      </c>
      <c r="K13" s="6">
        <f t="shared" si="4"/>
        <v>0</v>
      </c>
      <c r="L13" s="6">
        <f t="shared" si="4"/>
        <v>0</v>
      </c>
      <c r="M13" s="6">
        <f t="shared" si="4"/>
        <v>0</v>
      </c>
      <c r="N13" s="6">
        <f t="shared" si="3"/>
        <v>0</v>
      </c>
    </row>
    <row r="14" spans="1:14" ht="12.75">
      <c r="A14" s="6"/>
      <c r="B14" s="54" t="str">
        <f>'[1]Головлі'!B14</f>
        <v>Нарахування на додаткову осв субвенцію</v>
      </c>
      <c r="C14" s="6"/>
      <c r="D14" s="6"/>
      <c r="E14" s="6"/>
      <c r="F14" s="6">
        <f>ROUND(F6*0.221498,0)</f>
        <v>0</v>
      </c>
      <c r="G14" s="6"/>
      <c r="H14" s="6"/>
      <c r="I14" s="6"/>
      <c r="J14" s="6"/>
      <c r="K14" s="6"/>
      <c r="L14" s="6">
        <f>ROUND(L6*0.221498,0)</f>
        <v>0</v>
      </c>
      <c r="M14" s="6"/>
      <c r="N14" s="6">
        <f t="shared" si="3"/>
        <v>0</v>
      </c>
    </row>
    <row r="15" spans="1:14" ht="12.75">
      <c r="A15" s="6"/>
      <c r="B15" s="54" t="str">
        <f>'[1]Головлі'!B15</f>
        <v>Нарахування на зарплату тех працівників</v>
      </c>
      <c r="C15" s="6"/>
      <c r="D15" s="6"/>
      <c r="E15" s="6">
        <f>ROUND(E7*0.22,0)</f>
        <v>41881</v>
      </c>
      <c r="F15" s="6">
        <f aca="true" t="shared" si="5" ref="F15:M17">ROUND(F7*0.22,0)</f>
        <v>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0</v>
      </c>
      <c r="K15" s="6">
        <f t="shared" si="5"/>
        <v>0</v>
      </c>
      <c r="L15" s="6">
        <f t="shared" si="5"/>
        <v>0</v>
      </c>
      <c r="M15" s="6">
        <f t="shared" si="5"/>
        <v>0</v>
      </c>
      <c r="N15" s="6">
        <f t="shared" si="3"/>
        <v>41881</v>
      </c>
    </row>
    <row r="16" spans="1:14" ht="12.75">
      <c r="A16" s="7"/>
      <c r="B16" s="54" t="str">
        <f>'[1]Головлі'!B16</f>
        <v>Нарахування на зарплату ДНЗ</v>
      </c>
      <c r="C16" s="7"/>
      <c r="D16" s="7"/>
      <c r="E16" s="6">
        <f>ROUND(E8*0.22,0)</f>
        <v>0</v>
      </c>
      <c r="F16" s="6">
        <f t="shared" si="5"/>
        <v>0</v>
      </c>
      <c r="G16" s="6">
        <f t="shared" si="5"/>
        <v>0</v>
      </c>
      <c r="H16" s="6">
        <f t="shared" si="5"/>
        <v>41881</v>
      </c>
      <c r="I16" s="6">
        <f t="shared" si="5"/>
        <v>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3"/>
        <v>41881</v>
      </c>
    </row>
    <row r="17" spans="1:14" ht="12.75">
      <c r="A17" s="7"/>
      <c r="B17" s="54" t="str">
        <f>'[1]Головлі'!B17</f>
        <v>Нарахув зарплата тех місц бюджет</v>
      </c>
      <c r="C17" s="7"/>
      <c r="D17" s="7"/>
      <c r="E17" s="6">
        <f>ROUND(E9*0.22,0)</f>
        <v>0</v>
      </c>
      <c r="F17" s="6">
        <f t="shared" si="5"/>
        <v>0</v>
      </c>
      <c r="G17" s="6">
        <f t="shared" si="5"/>
        <v>52026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 t="shared" si="5"/>
        <v>0</v>
      </c>
      <c r="M17" s="6">
        <f t="shared" si="5"/>
        <v>0</v>
      </c>
      <c r="N17" s="6">
        <f t="shared" si="3"/>
        <v>52026</v>
      </c>
    </row>
    <row r="18" spans="1:14" ht="15">
      <c r="A18" s="8"/>
      <c r="B18" s="55">
        <f>'[1]Головлі'!B18</f>
        <v>0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8"/>
    </row>
    <row r="19" spans="1:14" ht="15">
      <c r="A19" s="5"/>
      <c r="B19" s="56" t="s">
        <v>12</v>
      </c>
      <c r="C19" s="5"/>
      <c r="D19" s="5"/>
      <c r="E19" s="4">
        <f aca="true" t="shared" si="6" ref="E19:M19">E21+E22+E23+E24+E25+E44+E67+E81+E94+E128+E177+E187+E188+E205+E206+E221+E251+E246+E247+E248+E249+E250+E252</f>
        <v>0</v>
      </c>
      <c r="F19" s="4">
        <f t="shared" si="6"/>
        <v>0</v>
      </c>
      <c r="G19" s="4">
        <f t="shared" si="6"/>
        <v>48590</v>
      </c>
      <c r="H19" s="4">
        <f t="shared" si="6"/>
        <v>710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5">
        <f>SUM(E19:M19)</f>
        <v>49300</v>
      </c>
    </row>
    <row r="20" spans="2:7" ht="15">
      <c r="B20" s="57"/>
      <c r="C20" s="10" t="s">
        <v>13</v>
      </c>
      <c r="D20" s="7" t="s">
        <v>14</v>
      </c>
      <c r="E20" s="7" t="s">
        <v>10</v>
      </c>
      <c r="F20" s="7"/>
      <c r="G20" s="7"/>
    </row>
    <row r="21" spans="1:14" ht="14.25">
      <c r="A21" s="11">
        <v>1</v>
      </c>
      <c r="B21" s="30" t="s">
        <v>15</v>
      </c>
      <c r="C21" s="13" t="s">
        <v>16</v>
      </c>
      <c r="D21" s="12">
        <v>0</v>
      </c>
      <c r="E21" s="12"/>
      <c r="F21" s="12"/>
      <c r="G21" s="15"/>
      <c r="H21" s="14"/>
      <c r="I21" s="14"/>
      <c r="J21" s="14"/>
      <c r="K21" s="14"/>
      <c r="L21" s="14"/>
      <c r="M21" s="14"/>
      <c r="N21" s="14">
        <f>SUM(E21:M21)</f>
        <v>0</v>
      </c>
    </row>
    <row r="22" spans="1:14" ht="14.25">
      <c r="A22" s="11">
        <v>2</v>
      </c>
      <c r="B22" s="30" t="s">
        <v>17</v>
      </c>
      <c r="C22" s="13" t="s">
        <v>16</v>
      </c>
      <c r="D22" s="12"/>
      <c r="E22" s="12"/>
      <c r="F22" s="12"/>
      <c r="G22" s="12"/>
      <c r="H22" s="14"/>
      <c r="I22" s="14"/>
      <c r="J22" s="14"/>
      <c r="K22" s="14"/>
      <c r="L22" s="14"/>
      <c r="M22" s="14"/>
      <c r="N22" s="14">
        <f aca="true" t="shared" si="7" ref="N22:N85">SUM(E22:M22)</f>
        <v>0</v>
      </c>
    </row>
    <row r="23" spans="1:14" ht="14.25">
      <c r="A23" s="11">
        <v>3</v>
      </c>
      <c r="B23" s="30" t="s">
        <v>18</v>
      </c>
      <c r="C23" s="13" t="s">
        <v>16</v>
      </c>
      <c r="D23" s="15">
        <v>13</v>
      </c>
      <c r="E23" s="12"/>
      <c r="F23" s="12"/>
      <c r="G23" s="12">
        <f>D23*5</f>
        <v>65</v>
      </c>
      <c r="H23" s="14"/>
      <c r="I23" s="14"/>
      <c r="J23" s="14"/>
      <c r="K23" s="14"/>
      <c r="L23" s="14"/>
      <c r="M23" s="14"/>
      <c r="N23" s="14">
        <f t="shared" si="7"/>
        <v>65</v>
      </c>
    </row>
    <row r="24" spans="1:14" ht="14.25">
      <c r="A24" s="11">
        <v>4</v>
      </c>
      <c r="B24" s="30" t="s">
        <v>19</v>
      </c>
      <c r="C24" s="13" t="s">
        <v>16</v>
      </c>
      <c r="D24" s="12">
        <v>2</v>
      </c>
      <c r="E24" s="12"/>
      <c r="F24" s="12"/>
      <c r="G24" s="15">
        <v>2200</v>
      </c>
      <c r="H24" s="14"/>
      <c r="I24" s="14"/>
      <c r="J24" s="14"/>
      <c r="K24" s="14"/>
      <c r="L24" s="14"/>
      <c r="M24" s="14"/>
      <c r="N24" s="14">
        <f t="shared" si="7"/>
        <v>2200</v>
      </c>
    </row>
    <row r="25" spans="1:14" ht="14.25">
      <c r="A25" s="11">
        <v>5</v>
      </c>
      <c r="B25" s="30" t="s">
        <v>20</v>
      </c>
      <c r="C25" s="13"/>
      <c r="D25" s="12"/>
      <c r="E25" s="12">
        <f aca="true" t="shared" si="8" ref="E25:M25">SUM(E26:E43)</f>
        <v>0</v>
      </c>
      <c r="F25" s="12">
        <f t="shared" si="8"/>
        <v>0</v>
      </c>
      <c r="G25" s="12">
        <f t="shared" si="8"/>
        <v>900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4"/>
    </row>
    <row r="26" spans="1:14" ht="14.25">
      <c r="A26" s="7"/>
      <c r="B26" s="58" t="str">
        <f>'[1]Головлі'!B26</f>
        <v>файли</v>
      </c>
      <c r="C26" s="7" t="s">
        <v>16</v>
      </c>
      <c r="D26" s="12"/>
      <c r="E26" s="7"/>
      <c r="F26" s="7"/>
      <c r="G26" s="7"/>
      <c r="N26" s="7">
        <f t="shared" si="7"/>
        <v>0</v>
      </c>
    </row>
    <row r="27" spans="1:14" ht="14.25">
      <c r="A27" s="7"/>
      <c r="B27" s="58" t="str">
        <f>'[1]Головлі'!B27</f>
        <v>зошит</v>
      </c>
      <c r="C27" s="7" t="s">
        <v>16</v>
      </c>
      <c r="D27" s="16"/>
      <c r="E27" s="7"/>
      <c r="F27" s="7"/>
      <c r="G27" s="7"/>
      <c r="N27" s="7">
        <f t="shared" si="7"/>
        <v>0</v>
      </c>
    </row>
    <row r="28" spans="1:14" ht="14.25">
      <c r="A28" s="7"/>
      <c r="B28" s="58" t="str">
        <f>'[1]Головлі'!B28</f>
        <v>ватман</v>
      </c>
      <c r="C28" s="7" t="s">
        <v>16</v>
      </c>
      <c r="D28" s="16"/>
      <c r="E28" s="7"/>
      <c r="F28" s="7"/>
      <c r="G28" s="7"/>
      <c r="N28" s="7">
        <f t="shared" si="7"/>
        <v>0</v>
      </c>
    </row>
    <row r="29" spans="1:14" ht="12.75">
      <c r="A29" s="7"/>
      <c r="B29" s="58" t="str">
        <f>'[1]Головлі'!B29</f>
        <v>книги канцелярські</v>
      </c>
      <c r="C29" s="7" t="s">
        <v>16</v>
      </c>
      <c r="D29" s="7"/>
      <c r="E29" s="7"/>
      <c r="F29" s="7"/>
      <c r="G29" s="7"/>
      <c r="N29" s="7">
        <f t="shared" si="7"/>
        <v>0</v>
      </c>
    </row>
    <row r="30" spans="1:14" ht="12.75">
      <c r="A30" s="7"/>
      <c r="B30" s="58" t="str">
        <f>'[1]Головлі'!B30</f>
        <v>папір</v>
      </c>
      <c r="C30" s="7" t="s">
        <v>16</v>
      </c>
      <c r="D30" s="17">
        <v>10</v>
      </c>
      <c r="E30" s="7"/>
      <c r="F30" s="7"/>
      <c r="G30" s="7">
        <f>D30*90</f>
        <v>900</v>
      </c>
      <c r="N30" s="7">
        <f t="shared" si="7"/>
        <v>900</v>
      </c>
    </row>
    <row r="31" spans="1:14" ht="12.75">
      <c r="A31" s="7"/>
      <c r="B31" s="58" t="str">
        <f>'[1]Головлі'!B31</f>
        <v>папки скорозшивачі</v>
      </c>
      <c r="C31" s="7" t="s">
        <v>16</v>
      </c>
      <c r="D31" s="7"/>
      <c r="E31" s="7"/>
      <c r="F31" s="7"/>
      <c r="G31" s="7"/>
      <c r="N31" s="7">
        <f t="shared" si="7"/>
        <v>0</v>
      </c>
    </row>
    <row r="32" spans="1:14" ht="12.75">
      <c r="A32" s="7"/>
      <c r="B32" s="58" t="str">
        <f>'[1]Головлі'!B32</f>
        <v>крейда</v>
      </c>
      <c r="C32" s="7" t="s">
        <v>21</v>
      </c>
      <c r="D32" s="7"/>
      <c r="E32" s="7"/>
      <c r="F32" s="7"/>
      <c r="G32" s="7"/>
      <c r="N32" s="7">
        <f t="shared" si="7"/>
        <v>0</v>
      </c>
    </row>
    <row r="33" spans="1:14" ht="12.75">
      <c r="A33" s="7"/>
      <c r="B33" s="58" t="str">
        <f>'[1]Головлі'!B33</f>
        <v>папка сегрегатор</v>
      </c>
      <c r="C33" s="7" t="s">
        <v>16</v>
      </c>
      <c r="D33" s="7"/>
      <c r="E33" s="7"/>
      <c r="F33" s="7"/>
      <c r="G33" s="7"/>
      <c r="N33" s="7">
        <f t="shared" si="7"/>
        <v>0</v>
      </c>
    </row>
    <row r="34" spans="1:14" ht="12.75">
      <c r="A34" s="7"/>
      <c r="B34" s="58" t="str">
        <f>'[1]Головлі'!B34</f>
        <v>картридж</v>
      </c>
      <c r="C34" s="7" t="s">
        <v>16</v>
      </c>
      <c r="D34" s="7"/>
      <c r="E34" s="7"/>
      <c r="F34" s="7"/>
      <c r="G34" s="7"/>
      <c r="N34" s="7">
        <f t="shared" si="7"/>
        <v>0</v>
      </c>
    </row>
    <row r="35" spans="1:14" ht="12.75">
      <c r="A35" s="7"/>
      <c r="B35" s="58" t="str">
        <f>'[1]Головлі'!B35</f>
        <v>книги   </v>
      </c>
      <c r="C35" s="7" t="s">
        <v>16</v>
      </c>
      <c r="D35" s="7"/>
      <c r="E35" s="7"/>
      <c r="F35" s="7"/>
      <c r="G35" s="7"/>
      <c r="N35" s="7">
        <f t="shared" si="7"/>
        <v>0</v>
      </c>
    </row>
    <row r="36" spans="1:14" ht="12.75">
      <c r="A36" s="7"/>
      <c r="B36" s="58" t="str">
        <f>'[1]Головлі'!B36</f>
        <v>флешка</v>
      </c>
      <c r="C36" s="7" t="s">
        <v>16</v>
      </c>
      <c r="D36" s="7"/>
      <c r="E36" s="7"/>
      <c r="F36" s="7"/>
      <c r="G36" s="7"/>
      <c r="N36" s="7">
        <f t="shared" si="7"/>
        <v>0</v>
      </c>
    </row>
    <row r="37" spans="1:14" ht="12.75">
      <c r="A37" s="7"/>
      <c r="B37" s="58" t="str">
        <f>'[1]Головлі'!B37</f>
        <v>мишка комп</v>
      </c>
      <c r="C37" s="7" t="s">
        <v>16</v>
      </c>
      <c r="D37" s="7"/>
      <c r="E37" s="7"/>
      <c r="F37" s="7"/>
      <c r="G37" s="7"/>
      <c r="N37" s="7">
        <f t="shared" si="7"/>
        <v>0</v>
      </c>
    </row>
    <row r="38" spans="1:14" ht="12.75">
      <c r="A38" s="7"/>
      <c r="B38" s="58" t="str">
        <f>'[1]Головлі'!B38</f>
        <v>краска штемпельна, чорнило</v>
      </c>
      <c r="C38" s="7" t="s">
        <v>16</v>
      </c>
      <c r="D38" s="7"/>
      <c r="E38" s="7"/>
      <c r="F38" s="7"/>
      <c r="G38" s="7"/>
      <c r="N38" s="7">
        <f t="shared" si="7"/>
        <v>0</v>
      </c>
    </row>
    <row r="39" spans="1:14" ht="12.75">
      <c r="A39" s="7"/>
      <c r="B39" s="58" t="str">
        <f>'[1]Головлі'!B39</f>
        <v>мікрофон</v>
      </c>
      <c r="C39" s="7"/>
      <c r="D39" s="7"/>
      <c r="E39" s="7"/>
      <c r="F39" s="7"/>
      <c r="G39" s="7"/>
      <c r="N39" s="7">
        <f t="shared" si="7"/>
        <v>0</v>
      </c>
    </row>
    <row r="40" spans="1:14" ht="12.75">
      <c r="A40" s="7"/>
      <c r="B40" s="58" t="str">
        <f>'[1]Головлі'!B40</f>
        <v>кабель акустичний</v>
      </c>
      <c r="C40" s="7"/>
      <c r="D40" s="7"/>
      <c r="E40" s="7"/>
      <c r="F40" s="7"/>
      <c r="G40" s="7"/>
      <c r="N40" s="7">
        <f t="shared" si="7"/>
        <v>0</v>
      </c>
    </row>
    <row r="41" spans="1:14" ht="12.75">
      <c r="A41" s="7"/>
      <c r="B41" s="58" t="str">
        <f>'[1]Головлі'!B41</f>
        <v>сітка мікрофонна</v>
      </c>
      <c r="C41" s="7"/>
      <c r="D41" s="7"/>
      <c r="E41" s="7"/>
      <c r="F41" s="7"/>
      <c r="G41" s="7"/>
      <c r="N41" s="7">
        <f t="shared" si="7"/>
        <v>0</v>
      </c>
    </row>
    <row r="42" spans="1:14" ht="12.75">
      <c r="A42" s="7"/>
      <c r="B42" s="58" t="str">
        <f>'[1]Головлі'!B42</f>
        <v>НА ІНКЛЮЗІЮ</v>
      </c>
      <c r="C42" s="7"/>
      <c r="D42" s="7"/>
      <c r="E42" s="7"/>
      <c r="F42" s="7"/>
      <c r="G42" s="7"/>
      <c r="N42" s="7">
        <f t="shared" si="7"/>
        <v>0</v>
      </c>
    </row>
    <row r="43" spans="1:14" ht="12.75">
      <c r="A43" s="7"/>
      <c r="B43" s="58" t="str">
        <f>'[1]Головлі'!B43</f>
        <v>дидактичний матеріал НУШ</v>
      </c>
      <c r="C43" s="7"/>
      <c r="D43" s="7"/>
      <c r="E43" s="7"/>
      <c r="F43" s="7"/>
      <c r="G43" s="7"/>
      <c r="N43" s="7">
        <f t="shared" si="7"/>
        <v>0</v>
      </c>
    </row>
    <row r="44" spans="1:14" ht="14.25">
      <c r="A44" s="11">
        <v>6</v>
      </c>
      <c r="B44" s="30" t="s">
        <v>22</v>
      </c>
      <c r="C44" s="13"/>
      <c r="D44" s="12"/>
      <c r="E44" s="12">
        <f aca="true" t="shared" si="9" ref="E44:M44">SUM(E45:E66)</f>
        <v>0</v>
      </c>
      <c r="F44" s="12">
        <f t="shared" si="9"/>
        <v>0</v>
      </c>
      <c r="G44" s="12">
        <f t="shared" si="9"/>
        <v>6400</v>
      </c>
      <c r="H44" s="12">
        <f t="shared" si="9"/>
        <v>0</v>
      </c>
      <c r="I44" s="12">
        <f t="shared" si="9"/>
        <v>0</v>
      </c>
      <c r="J44" s="12">
        <f t="shared" si="9"/>
        <v>0</v>
      </c>
      <c r="K44" s="12">
        <f t="shared" si="9"/>
        <v>0</v>
      </c>
      <c r="L44" s="12">
        <f t="shared" si="9"/>
        <v>0</v>
      </c>
      <c r="M44" s="12">
        <f t="shared" si="9"/>
        <v>0</v>
      </c>
      <c r="N44" s="14"/>
    </row>
    <row r="45" spans="2:14" ht="12.75">
      <c r="B45" s="58" t="str">
        <f>'[1]Головлі'!B45</f>
        <v>шини</v>
      </c>
      <c r="C45" s="7" t="s">
        <v>16</v>
      </c>
      <c r="D45" s="18"/>
      <c r="G45">
        <f>D45*3000</f>
        <v>0</v>
      </c>
      <c r="H45" s="19"/>
      <c r="N45" s="7">
        <f t="shared" si="7"/>
        <v>0</v>
      </c>
    </row>
    <row r="46" spans="2:14" ht="12.75">
      <c r="B46" s="58" t="str">
        <f>'[1]Головлі'!B46</f>
        <v>ремені</v>
      </c>
      <c r="C46" s="7" t="s">
        <v>16</v>
      </c>
      <c r="G46">
        <v>1400</v>
      </c>
      <c r="H46" s="19"/>
      <c r="N46" s="7">
        <f t="shared" si="7"/>
        <v>1400</v>
      </c>
    </row>
    <row r="47" spans="2:14" ht="12.75">
      <c r="B47" s="58" t="str">
        <f>'[1]Головлі'!B47</f>
        <v>цепи</v>
      </c>
      <c r="C47" s="7" t="s">
        <v>16</v>
      </c>
      <c r="H47" s="19"/>
      <c r="N47" s="7">
        <f t="shared" si="7"/>
        <v>0</v>
      </c>
    </row>
    <row r="48" spans="2:14" ht="12.75">
      <c r="B48" s="58" t="str">
        <f>'[1]Головлі'!B48</f>
        <v>стартер із запчастинами</v>
      </c>
      <c r="C48" s="7" t="s">
        <v>16</v>
      </c>
      <c r="H48" s="19"/>
      <c r="N48" s="7">
        <f t="shared" si="7"/>
        <v>0</v>
      </c>
    </row>
    <row r="49" spans="2:14" ht="12.75">
      <c r="B49" s="58" t="str">
        <f>'[1]Головлі'!B49</f>
        <v>акумулятор</v>
      </c>
      <c r="C49" s="7" t="s">
        <v>16</v>
      </c>
      <c r="H49" s="19"/>
      <c r="N49" s="7">
        <f t="shared" si="7"/>
        <v>0</v>
      </c>
    </row>
    <row r="50" spans="2:14" ht="12.75">
      <c r="B50" s="58" t="str">
        <f>'[1]Головлі'!B50</f>
        <v>фільтри паливні</v>
      </c>
      <c r="C50" s="7" t="s">
        <v>16</v>
      </c>
      <c r="G50">
        <v>500</v>
      </c>
      <c r="H50" s="19"/>
      <c r="N50" s="7">
        <f t="shared" si="7"/>
        <v>500</v>
      </c>
    </row>
    <row r="51" spans="2:14" ht="12.75">
      <c r="B51" s="58" t="str">
        <f>'[1]Головлі'!B51</f>
        <v>шланг гальмівний</v>
      </c>
      <c r="C51" s="7" t="s">
        <v>16</v>
      </c>
      <c r="G51">
        <v>500</v>
      </c>
      <c r="H51" s="19"/>
      <c r="N51" s="7">
        <f t="shared" si="7"/>
        <v>500</v>
      </c>
    </row>
    <row r="52" spans="2:14" ht="12.75">
      <c r="B52" s="58" t="str">
        <f>'[1]Головлі'!B52</f>
        <v>ресори</v>
      </c>
      <c r="C52" s="7" t="s">
        <v>16</v>
      </c>
      <c r="H52" s="19"/>
      <c r="N52" s="7">
        <f t="shared" si="7"/>
        <v>0</v>
      </c>
    </row>
    <row r="53" spans="2:14" ht="12.75">
      <c r="B53" s="58" t="str">
        <f>'[1]Головлі'!B53</f>
        <v>ремкомплект</v>
      </c>
      <c r="C53" s="7" t="s">
        <v>16</v>
      </c>
      <c r="G53">
        <v>4000</v>
      </c>
      <c r="H53" s="19"/>
      <c r="N53" s="7">
        <f t="shared" si="7"/>
        <v>4000</v>
      </c>
    </row>
    <row r="54" spans="2:14" ht="12.75">
      <c r="B54" s="58" t="str">
        <f>'[1]Головлі'!B54</f>
        <v>передня вісь</v>
      </c>
      <c r="C54" s="7" t="s">
        <v>16</v>
      </c>
      <c r="H54" s="19"/>
      <c r="N54" s="7">
        <f t="shared" si="7"/>
        <v>0</v>
      </c>
    </row>
    <row r="55" spans="2:14" ht="12.75">
      <c r="B55" s="58" t="str">
        <f>'[1]Головлі'!B55</f>
        <v>радіатор</v>
      </c>
      <c r="C55" s="7" t="s">
        <v>16</v>
      </c>
      <c r="H55" s="19"/>
      <c r="N55" s="7">
        <f t="shared" si="7"/>
        <v>0</v>
      </c>
    </row>
    <row r="56" spans="2:14" ht="12.75">
      <c r="B56" s="58" t="str">
        <f>'[1]Головлі'!B56</f>
        <v>амортизатор</v>
      </c>
      <c r="C56" s="7" t="s">
        <v>16</v>
      </c>
      <c r="H56" s="19"/>
      <c r="N56" s="7">
        <f t="shared" si="7"/>
        <v>0</v>
      </c>
    </row>
    <row r="57" spans="2:14" ht="12.75">
      <c r="B57" s="58" t="str">
        <f>'[1]Головлі'!B57</f>
        <v>Ггідрокомпенсатор</v>
      </c>
      <c r="C57" s="7" t="s">
        <v>16</v>
      </c>
      <c r="H57" s="19"/>
      <c r="N57" s="7">
        <f t="shared" si="7"/>
        <v>0</v>
      </c>
    </row>
    <row r="58" spans="2:14" ht="12.75">
      <c r="B58" s="58" t="str">
        <f>'[1]Головлі'!B58</f>
        <v>насос регулюв механ з клапаном</v>
      </c>
      <c r="C58" s="7" t="s">
        <v>16</v>
      </c>
      <c r="H58" s="19"/>
      <c r="N58" s="7">
        <f t="shared" si="7"/>
        <v>0</v>
      </c>
    </row>
    <row r="59" spans="2:14" ht="12.75">
      <c r="B59" s="58" t="str">
        <f>'[1]Головлі'!B59</f>
        <v>генератор</v>
      </c>
      <c r="C59" s="7" t="s">
        <v>16</v>
      </c>
      <c r="H59" s="19"/>
      <c r="N59" s="7">
        <f t="shared" si="7"/>
        <v>0</v>
      </c>
    </row>
    <row r="60" spans="2:14" ht="12.75">
      <c r="B60" s="58">
        <f>'[1]Головлі'!B60</f>
        <v>0</v>
      </c>
      <c r="C60" s="7" t="s">
        <v>16</v>
      </c>
      <c r="H60" s="19"/>
      <c r="N60" s="7">
        <f t="shared" si="7"/>
        <v>0</v>
      </c>
    </row>
    <row r="61" spans="2:14" ht="12.75">
      <c r="B61" s="58">
        <f>'[1]Головлі'!B61</f>
        <v>0</v>
      </c>
      <c r="C61" s="7" t="s">
        <v>16</v>
      </c>
      <c r="H61" s="19"/>
      <c r="N61" s="7">
        <f t="shared" si="7"/>
        <v>0</v>
      </c>
    </row>
    <row r="62" spans="2:14" ht="12.75">
      <c r="B62" s="58">
        <f>'[1]Головлі'!B62</f>
        <v>0</v>
      </c>
      <c r="C62" s="7" t="s">
        <v>16</v>
      </c>
      <c r="H62" s="19"/>
      <c r="N62" s="7">
        <f t="shared" si="7"/>
        <v>0</v>
      </c>
    </row>
    <row r="63" spans="2:14" ht="12.75">
      <c r="B63" s="58">
        <f>'[1]Головлі'!B63</f>
        <v>0</v>
      </c>
      <c r="C63" s="7" t="s">
        <v>16</v>
      </c>
      <c r="H63" s="19"/>
      <c r="N63" s="7">
        <f t="shared" si="7"/>
        <v>0</v>
      </c>
    </row>
    <row r="64" spans="2:14" ht="12.75">
      <c r="B64" s="58">
        <f>'[1]Головлі'!B64</f>
        <v>0</v>
      </c>
      <c r="C64" s="7"/>
      <c r="H64" s="19"/>
      <c r="N64" s="7">
        <f t="shared" si="7"/>
        <v>0</v>
      </c>
    </row>
    <row r="65" spans="2:14" ht="12.75">
      <c r="B65" s="58">
        <f>'[1]Головлі'!B65</f>
        <v>0</v>
      </c>
      <c r="C65" s="7" t="s">
        <v>23</v>
      </c>
      <c r="H65" s="19"/>
      <c r="N65" s="7">
        <f t="shared" si="7"/>
        <v>0</v>
      </c>
    </row>
    <row r="66" spans="2:14" ht="12.75">
      <c r="B66" s="58">
        <f>'[1]Головлі'!B66</f>
        <v>0</v>
      </c>
      <c r="C66" s="7"/>
      <c r="N66" s="7">
        <f t="shared" si="7"/>
        <v>0</v>
      </c>
    </row>
    <row r="67" spans="1:14" ht="14.25">
      <c r="A67" s="11">
        <v>7</v>
      </c>
      <c r="B67" s="30" t="s">
        <v>24</v>
      </c>
      <c r="C67" s="13"/>
      <c r="D67" s="12"/>
      <c r="E67" s="12">
        <f aca="true" t="shared" si="10" ref="E67:M67">SUM(E68:E80)</f>
        <v>0</v>
      </c>
      <c r="F67" s="12">
        <f t="shared" si="10"/>
        <v>0</v>
      </c>
      <c r="G67" s="12">
        <f t="shared" si="10"/>
        <v>0</v>
      </c>
      <c r="H67" s="12">
        <f t="shared" si="10"/>
        <v>0</v>
      </c>
      <c r="I67" s="12">
        <f t="shared" si="10"/>
        <v>0</v>
      </c>
      <c r="J67" s="12">
        <f t="shared" si="10"/>
        <v>0</v>
      </c>
      <c r="K67" s="12">
        <f t="shared" si="10"/>
        <v>0</v>
      </c>
      <c r="L67" s="12">
        <f t="shared" si="10"/>
        <v>0</v>
      </c>
      <c r="M67" s="12">
        <f t="shared" si="10"/>
        <v>0</v>
      </c>
      <c r="N67" s="14"/>
    </row>
    <row r="68" spans="2:14" ht="12.75">
      <c r="B68" s="58" t="str">
        <f>'[1]Головлі'!B68</f>
        <v>чашки</v>
      </c>
      <c r="C68" s="7" t="s">
        <v>16</v>
      </c>
      <c r="K68" s="19"/>
      <c r="N68" s="7">
        <f t="shared" si="7"/>
        <v>0</v>
      </c>
    </row>
    <row r="69" spans="2:14" ht="12.75">
      <c r="B69" s="58" t="str">
        <f>'[1]Головлі'!B69</f>
        <v>миски</v>
      </c>
      <c r="C69" s="7" t="s">
        <v>16</v>
      </c>
      <c r="K69" s="19"/>
      <c r="N69" s="7">
        <f t="shared" si="7"/>
        <v>0</v>
      </c>
    </row>
    <row r="70" spans="2:14" ht="12.75">
      <c r="B70" s="58" t="str">
        <f>'[1]Головлі'!B70</f>
        <v>ложки, вилки</v>
      </c>
      <c r="C70" s="7" t="s">
        <v>16</v>
      </c>
      <c r="D70" s="18"/>
      <c r="G70">
        <f>D69:D70*15</f>
        <v>0</v>
      </c>
      <c r="K70" s="19"/>
      <c r="N70" s="7">
        <f t="shared" si="7"/>
        <v>0</v>
      </c>
    </row>
    <row r="71" spans="2:14" ht="12.75">
      <c r="B71" s="58" t="str">
        <f>'[1]Головлі'!B71</f>
        <v>каструлі, миски металеві</v>
      </c>
      <c r="C71" s="7" t="s">
        <v>16</v>
      </c>
      <c r="N71" s="7">
        <f t="shared" si="7"/>
        <v>0</v>
      </c>
    </row>
    <row r="72" spans="2:14" ht="12.75">
      <c r="B72" s="58" t="str">
        <f>'[1]Головлі'!B72</f>
        <v>дошка роздаточна</v>
      </c>
      <c r="C72" s="7" t="s">
        <v>16</v>
      </c>
      <c r="D72" s="18"/>
      <c r="G72">
        <f>D71:D72*50</f>
        <v>0</v>
      </c>
      <c r="N72" s="7">
        <f t="shared" si="7"/>
        <v>0</v>
      </c>
    </row>
    <row r="73" spans="2:14" ht="12.75">
      <c r="B73" s="58" t="str">
        <f>'[1]Головлі'!B73</f>
        <v>сушка для посуду</v>
      </c>
      <c r="C73" s="7" t="s">
        <v>16</v>
      </c>
      <c r="N73" s="7">
        <f t="shared" si="7"/>
        <v>0</v>
      </c>
    </row>
    <row r="74" spans="2:14" ht="12.75">
      <c r="B74" s="58" t="str">
        <f>'[1]Головлі'!B74</f>
        <v>підноси</v>
      </c>
      <c r="C74" s="7" t="s">
        <v>16</v>
      </c>
      <c r="N74" s="7">
        <f t="shared" si="7"/>
        <v>0</v>
      </c>
    </row>
    <row r="75" spans="2:14" ht="12.75">
      <c r="B75" s="58" t="str">
        <f>'[1]Головлі'!B75</f>
        <v>ножі</v>
      </c>
      <c r="C75" s="7" t="s">
        <v>16</v>
      </c>
      <c r="D75" s="18"/>
      <c r="G75">
        <f>D75*150</f>
        <v>0</v>
      </c>
      <c r="N75" s="7">
        <f t="shared" si="7"/>
        <v>0</v>
      </c>
    </row>
    <row r="76" spans="2:14" ht="12.75">
      <c r="B76" s="58" t="str">
        <f>'[1]Головлі'!B76</f>
        <v>сковорода</v>
      </c>
      <c r="C76" s="7" t="s">
        <v>16</v>
      </c>
      <c r="D76" s="18"/>
      <c r="G76">
        <f>D76*700</f>
        <v>0</v>
      </c>
      <c r="N76" s="7">
        <f t="shared" si="7"/>
        <v>0</v>
      </c>
    </row>
    <row r="77" spans="2:14" ht="12.75">
      <c r="B77" s="58" t="str">
        <f>'[1]Головлі'!B77</f>
        <v>чайник</v>
      </c>
      <c r="C77" s="7" t="s">
        <v>16</v>
      </c>
      <c r="D77" s="18"/>
      <c r="G77">
        <f>D77*450</f>
        <v>0</v>
      </c>
      <c r="N77" s="7">
        <f t="shared" si="7"/>
        <v>0</v>
      </c>
    </row>
    <row r="78" spans="2:14" ht="12.75">
      <c r="B78" s="58" t="str">
        <f>'[1]Головлі'!B78</f>
        <v>друшлак</v>
      </c>
      <c r="C78" s="7" t="s">
        <v>16</v>
      </c>
      <c r="N78" s="7">
        <f t="shared" si="7"/>
        <v>0</v>
      </c>
    </row>
    <row r="79" spans="2:14" ht="12.75">
      <c r="B79" s="58" t="str">
        <f>'[1]Головлі'!B79</f>
        <v>інвентар інший</v>
      </c>
      <c r="C79" s="7" t="s">
        <v>16</v>
      </c>
      <c r="N79" s="7">
        <f t="shared" si="7"/>
        <v>0</v>
      </c>
    </row>
    <row r="80" spans="2:14" ht="12.75">
      <c r="B80" s="58" t="str">
        <f>'[1]Головлі'!B80</f>
        <v>вага</v>
      </c>
      <c r="C80" s="7"/>
      <c r="N80" s="7">
        <f t="shared" si="7"/>
        <v>0</v>
      </c>
    </row>
    <row r="81" spans="1:14" ht="14.25">
      <c r="A81" s="20">
        <v>8</v>
      </c>
      <c r="B81" s="30" t="s">
        <v>25</v>
      </c>
      <c r="C81" s="13"/>
      <c r="D81" s="12"/>
      <c r="E81" s="12">
        <f aca="true" t="shared" si="11" ref="E81:M81">SUM(E82:E93)</f>
        <v>0</v>
      </c>
      <c r="F81" s="12">
        <f t="shared" si="11"/>
        <v>0</v>
      </c>
      <c r="G81" s="12">
        <f t="shared" si="11"/>
        <v>0</v>
      </c>
      <c r="H81" s="12">
        <f t="shared" si="11"/>
        <v>710</v>
      </c>
      <c r="I81" s="12">
        <f t="shared" si="11"/>
        <v>0</v>
      </c>
      <c r="J81" s="12">
        <f t="shared" si="11"/>
        <v>0</v>
      </c>
      <c r="K81" s="12">
        <f>SUM(K82:K93)</f>
        <v>0</v>
      </c>
      <c r="L81" s="12">
        <f t="shared" si="11"/>
        <v>0</v>
      </c>
      <c r="M81" s="12">
        <f t="shared" si="11"/>
        <v>0</v>
      </c>
      <c r="N81" s="14"/>
    </row>
    <row r="82" spans="2:14" ht="12.75">
      <c r="B82" s="58" t="str">
        <f>'[1]Головлі'!B82</f>
        <v>мило господарське</v>
      </c>
      <c r="C82" s="7" t="s">
        <v>21</v>
      </c>
      <c r="N82" s="7">
        <f t="shared" si="7"/>
        <v>0</v>
      </c>
    </row>
    <row r="83" spans="2:14" ht="12.75">
      <c r="B83" s="58" t="str">
        <f>'[1]Головлі'!B83</f>
        <v>мило туалетне</v>
      </c>
      <c r="C83" s="7" t="s">
        <v>16</v>
      </c>
      <c r="H83" s="18">
        <v>80</v>
      </c>
      <c r="N83" s="7">
        <f t="shared" si="7"/>
        <v>80</v>
      </c>
    </row>
    <row r="84" spans="2:14" ht="12.75">
      <c r="B84" s="58" t="str">
        <f>'[1]Головлі'!B84</f>
        <v>мило рідке</v>
      </c>
      <c r="C84" s="7" t="s">
        <v>16</v>
      </c>
      <c r="N84" s="7">
        <f t="shared" si="7"/>
        <v>0</v>
      </c>
    </row>
    <row r="85" spans="2:14" ht="12.75">
      <c r="B85" s="58" t="str">
        <f>'[1]Головлі'!B85</f>
        <v>пральний порошок</v>
      </c>
      <c r="C85" s="7" t="s">
        <v>21</v>
      </c>
      <c r="D85" s="18">
        <v>12.6</v>
      </c>
      <c r="H85" s="18">
        <f>D85*50</f>
        <v>630</v>
      </c>
      <c r="N85" s="7">
        <f t="shared" si="7"/>
        <v>630</v>
      </c>
    </row>
    <row r="86" spans="2:14" ht="12.75">
      <c r="B86" s="58" t="str">
        <f>'[1]Головлі'!B86</f>
        <v>миюче</v>
      </c>
      <c r="C86" s="7" t="s">
        <v>16</v>
      </c>
      <c r="N86" s="7">
        <f aca="true" t="shared" si="12" ref="N86:N149">SUM(E86:M86)</f>
        <v>0</v>
      </c>
    </row>
    <row r="87" spans="2:14" ht="12.75">
      <c r="B87" s="58" t="str">
        <f>'[1]Головлі'!B87</f>
        <v>чистяще</v>
      </c>
      <c r="C87" s="7" t="s">
        <v>16</v>
      </c>
      <c r="N87" s="7">
        <f t="shared" si="12"/>
        <v>0</v>
      </c>
    </row>
    <row r="88" spans="2:14" ht="12.75">
      <c r="B88" s="58" t="str">
        <f>'[1]Головлі'!B88</f>
        <v>білизна</v>
      </c>
      <c r="C88" s="7" t="s">
        <v>16</v>
      </c>
      <c r="N88" s="7">
        <f t="shared" si="12"/>
        <v>0</v>
      </c>
    </row>
    <row r="89" spans="2:14" ht="12.75">
      <c r="B89" s="58" t="str">
        <f>'[1]Головлі'!B89</f>
        <v>дезинфікуюче</v>
      </c>
      <c r="C89" s="7" t="s">
        <v>16</v>
      </c>
      <c r="N89" s="7">
        <f t="shared" si="12"/>
        <v>0</v>
      </c>
    </row>
    <row r="90" spans="2:14" ht="12.75">
      <c r="B90" s="58" t="str">
        <f>'[1]Головлі'!B90</f>
        <v>дезактин</v>
      </c>
      <c r="C90" s="7" t="s">
        <v>16</v>
      </c>
      <c r="D90" s="18"/>
      <c r="G90">
        <f>D90*170</f>
        <v>0</v>
      </c>
      <c r="N90" s="7">
        <f t="shared" si="12"/>
        <v>0</v>
      </c>
    </row>
    <row r="91" spans="2:14" ht="12.75">
      <c r="B91" s="58">
        <f>'[1]Головлі'!B91</f>
        <v>0</v>
      </c>
      <c r="C91" s="7" t="s">
        <v>21</v>
      </c>
      <c r="N91" s="7">
        <f t="shared" si="12"/>
        <v>0</v>
      </c>
    </row>
    <row r="92" spans="2:14" ht="12.75">
      <c r="B92" s="58">
        <f>'[1]Головлі'!B92</f>
        <v>0</v>
      </c>
      <c r="C92" s="7"/>
      <c r="N92" s="7">
        <f t="shared" si="12"/>
        <v>0</v>
      </c>
    </row>
    <row r="93" spans="2:14" ht="12.75">
      <c r="B93" s="58">
        <f>'[1]Головлі'!B93</f>
        <v>0</v>
      </c>
      <c r="C93" s="7"/>
      <c r="N93" s="7">
        <f t="shared" si="12"/>
        <v>0</v>
      </c>
    </row>
    <row r="94" spans="1:14" ht="14.25">
      <c r="A94" s="20">
        <v>9</v>
      </c>
      <c r="B94" s="30" t="s">
        <v>26</v>
      </c>
      <c r="C94" s="13"/>
      <c r="D94" s="12"/>
      <c r="E94" s="12">
        <f aca="true" t="shared" si="13" ref="E94:M94">SUM(E95:E127)</f>
        <v>0</v>
      </c>
      <c r="F94" s="12">
        <f t="shared" si="13"/>
        <v>0</v>
      </c>
      <c r="G94" s="12">
        <f t="shared" si="13"/>
        <v>0</v>
      </c>
      <c r="H94" s="12">
        <f t="shared" si="13"/>
        <v>0</v>
      </c>
      <c r="I94" s="12">
        <f t="shared" si="13"/>
        <v>0</v>
      </c>
      <c r="J94" s="12">
        <f t="shared" si="13"/>
        <v>0</v>
      </c>
      <c r="K94" s="12">
        <f>SUM(K95:K127)</f>
        <v>0</v>
      </c>
      <c r="L94" s="12">
        <f t="shared" si="13"/>
        <v>0</v>
      </c>
      <c r="M94" s="12">
        <f t="shared" si="13"/>
        <v>0</v>
      </c>
      <c r="N94" s="14"/>
    </row>
    <row r="95" spans="2:14" ht="12.75">
      <c r="B95" s="58" t="str">
        <f>'[1]Головлі'!B95</f>
        <v>замки різні</v>
      </c>
      <c r="C95" s="7" t="s">
        <v>16</v>
      </c>
      <c r="N95" s="7">
        <f t="shared" si="12"/>
        <v>0</v>
      </c>
    </row>
    <row r="96" spans="2:14" ht="12.75">
      <c r="B96" s="58" t="str">
        <f>'[1]Головлі'!B96</f>
        <v>віники</v>
      </c>
      <c r="C96" s="7" t="s">
        <v>16</v>
      </c>
      <c r="D96" s="18"/>
      <c r="G96">
        <f>D96*35</f>
        <v>0</v>
      </c>
      <c r="N96" s="7">
        <f t="shared" si="12"/>
        <v>0</v>
      </c>
    </row>
    <row r="97" spans="2:14" ht="12.75">
      <c r="B97" s="58" t="str">
        <f>'[1]Головлі'!B97</f>
        <v>відро емальоване</v>
      </c>
      <c r="C97" s="7" t="s">
        <v>16</v>
      </c>
      <c r="N97" s="7">
        <f t="shared" si="12"/>
        <v>0</v>
      </c>
    </row>
    <row r="98" spans="2:14" ht="12.75">
      <c r="B98" s="58" t="str">
        <f>'[1]Головлі'!B98</f>
        <v>вапно хлорне</v>
      </c>
      <c r="C98" s="7" t="s">
        <v>21</v>
      </c>
      <c r="N98" s="7">
        <f t="shared" si="12"/>
        <v>0</v>
      </c>
    </row>
    <row r="99" spans="2:14" ht="12.75">
      <c r="B99" s="58" t="str">
        <f>'[1]Головлі'!B99</f>
        <v>відра прості</v>
      </c>
      <c r="C99" s="7" t="s">
        <v>16</v>
      </c>
      <c r="D99" s="18"/>
      <c r="G99">
        <f>D99*40</f>
        <v>0</v>
      </c>
      <c r="N99" s="7">
        <f t="shared" si="12"/>
        <v>0</v>
      </c>
    </row>
    <row r="100" spans="2:14" ht="12.75">
      <c r="B100" s="58" t="str">
        <f>'[1]Головлі'!B100</f>
        <v>пила циркулярна</v>
      </c>
      <c r="C100" s="7" t="s">
        <v>16</v>
      </c>
      <c r="N100" s="7">
        <f t="shared" si="12"/>
        <v>0</v>
      </c>
    </row>
    <row r="101" spans="2:14" ht="12.75">
      <c r="B101" s="58" t="str">
        <f>'[1]Головлі'!B101</f>
        <v>електроди</v>
      </c>
      <c r="C101" s="7" t="s">
        <v>21</v>
      </c>
      <c r="N101" s="7">
        <f t="shared" si="12"/>
        <v>0</v>
      </c>
    </row>
    <row r="102" spans="2:14" ht="12.75">
      <c r="B102" s="58" t="str">
        <f>'[1]Головлі'!B102</f>
        <v>шланг до води</v>
      </c>
      <c r="C102" s="7" t="s">
        <v>16</v>
      </c>
      <c r="N102" s="7">
        <f t="shared" si="12"/>
        <v>0</v>
      </c>
    </row>
    <row r="103" spans="2:14" ht="12.75">
      <c r="B103" s="58" t="str">
        <f>'[1]Головлі'!B103</f>
        <v>інвентар у майстерні</v>
      </c>
      <c r="C103" s="7" t="s">
        <v>16</v>
      </c>
      <c r="N103" s="7">
        <f t="shared" si="12"/>
        <v>0</v>
      </c>
    </row>
    <row r="104" spans="2:14" ht="12.75">
      <c r="B104" s="58" t="str">
        <f>'[1]Головлі'!B104</f>
        <v>рубильник автомат</v>
      </c>
      <c r="C104" s="7" t="s">
        <v>16</v>
      </c>
      <c r="N104" s="7">
        <f t="shared" si="12"/>
        <v>0</v>
      </c>
    </row>
    <row r="105" spans="2:14" ht="12.75">
      <c r="B105" s="58" t="str">
        <f>'[1]Головлі'!B105</f>
        <v>колісники</v>
      </c>
      <c r="C105" s="7" t="s">
        <v>16</v>
      </c>
      <c r="N105" s="7">
        <f t="shared" si="12"/>
        <v>0</v>
      </c>
    </row>
    <row r="106" spans="2:14" ht="12.75">
      <c r="B106" s="58" t="str">
        <f>'[1]Головлі'!B106</f>
        <v>тени до ел плит, ел котла</v>
      </c>
      <c r="C106" s="7" t="s">
        <v>16</v>
      </c>
      <c r="N106" s="7">
        <f t="shared" si="12"/>
        <v>0</v>
      </c>
    </row>
    <row r="107" spans="2:14" ht="12.75">
      <c r="B107" s="58" t="str">
        <f>'[1]Головлі'!B107</f>
        <v>матеріали для газових котелень</v>
      </c>
      <c r="C107" s="7" t="s">
        <v>16</v>
      </c>
      <c r="N107" s="7">
        <f t="shared" si="12"/>
        <v>0</v>
      </c>
    </row>
    <row r="108" spans="2:14" ht="12.75">
      <c r="B108" s="58" t="str">
        <f>'[1]Головлі'!B108</f>
        <v>мийка                   (бак до станції )</v>
      </c>
      <c r="C108" s="7" t="s">
        <v>16</v>
      </c>
      <c r="D108" s="18"/>
      <c r="E108">
        <f>D108*3000</f>
        <v>0</v>
      </c>
      <c r="N108" s="7">
        <f t="shared" si="12"/>
        <v>0</v>
      </c>
    </row>
    <row r="109" spans="2:14" ht="12.75">
      <c r="B109" s="58" t="str">
        <f>'[1]Головлі'!B109</f>
        <v>круг наждачний</v>
      </c>
      <c r="C109" s="7" t="s">
        <v>16</v>
      </c>
      <c r="N109" s="7">
        <f t="shared" si="12"/>
        <v>0</v>
      </c>
    </row>
    <row r="110" spans="2:14" ht="12.75">
      <c r="B110" s="58" t="str">
        <f>'[1]Головлі'!B110</f>
        <v>диферинційні вимикачі</v>
      </c>
      <c r="C110" s="7" t="s">
        <v>16</v>
      </c>
      <c r="N110" s="7">
        <f t="shared" si="12"/>
        <v>0</v>
      </c>
    </row>
    <row r="111" spans="2:14" ht="12.75">
      <c r="B111" s="58" t="str">
        <f>'[1]Головлі'!B111</f>
        <v>вага</v>
      </c>
      <c r="C111" s="7" t="s">
        <v>16</v>
      </c>
      <c r="N111" s="7">
        <f t="shared" si="12"/>
        <v>0</v>
      </c>
    </row>
    <row r="112" spans="2:14" ht="12.75">
      <c r="B112" s="58" t="str">
        <f>'[1]Головлі'!B112</f>
        <v>тачка   </v>
      </c>
      <c r="C112" s="7" t="s">
        <v>16</v>
      </c>
      <c r="N112" s="7">
        <f t="shared" si="12"/>
        <v>0</v>
      </c>
    </row>
    <row r="113" spans="2:14" ht="12.75">
      <c r="B113" s="58" t="str">
        <f>'[1]Головлі'!B113</f>
        <v>стрємянка</v>
      </c>
      <c r="C113" s="7" t="s">
        <v>16</v>
      </c>
      <c r="N113" s="7">
        <f t="shared" si="12"/>
        <v>0</v>
      </c>
    </row>
    <row r="114" spans="2:14" ht="12.75">
      <c r="B114" s="58" t="str">
        <f>'[1]Головлі'!B114</f>
        <v>кошма у котельню</v>
      </c>
      <c r="C114" s="7" t="s">
        <v>16</v>
      </c>
      <c r="N114" s="7">
        <f t="shared" si="12"/>
        <v>0</v>
      </c>
    </row>
    <row r="115" spans="2:14" ht="12.75">
      <c r="B115" s="58" t="str">
        <f>'[1]Головлі'!B115</f>
        <v>рукавиці</v>
      </c>
      <c r="C115" s="7" t="s">
        <v>16</v>
      </c>
      <c r="N115" s="7">
        <f t="shared" si="12"/>
        <v>0</v>
      </c>
    </row>
    <row r="116" spans="2:14" ht="12.75">
      <c r="B116" s="58" t="str">
        <f>'[1]Головлі'!B116</f>
        <v>доводчик до дверей</v>
      </c>
      <c r="C116" s="7" t="s">
        <v>16</v>
      </c>
      <c r="N116" s="7">
        <f t="shared" si="12"/>
        <v>0</v>
      </c>
    </row>
    <row r="117" spans="2:14" ht="12.75">
      <c r="B117" s="58" t="str">
        <f>'[1]Головлі'!B117</f>
        <v>лопати, граблі</v>
      </c>
      <c r="C117" s="7" t="s">
        <v>16</v>
      </c>
      <c r="N117" s="7">
        <f t="shared" si="12"/>
        <v>0</v>
      </c>
    </row>
    <row r="118" spans="2:14" ht="12.75">
      <c r="B118" s="58" t="str">
        <f>'[1]Головлі'!B118</f>
        <v>лічильник для води</v>
      </c>
      <c r="C118" s="7" t="s">
        <v>16</v>
      </c>
      <c r="N118" s="7">
        <f t="shared" si="12"/>
        <v>0</v>
      </c>
    </row>
    <row r="119" spans="2:14" ht="12.75">
      <c r="B119" s="58">
        <f>'[1]Головлі'!B119</f>
        <v>0</v>
      </c>
      <c r="C119" s="7" t="s">
        <v>16</v>
      </c>
      <c r="N119" s="7">
        <f t="shared" si="12"/>
        <v>0</v>
      </c>
    </row>
    <row r="120" spans="2:14" ht="12.75">
      <c r="B120" s="58" t="str">
        <f>'[1]Головлі'!B120</f>
        <v>бензокоса</v>
      </c>
      <c r="C120" s="7" t="s">
        <v>16</v>
      </c>
      <c r="N120" s="7">
        <f t="shared" si="12"/>
        <v>0</v>
      </c>
    </row>
    <row r="121" spans="2:14" ht="12.75">
      <c r="B121" s="58" t="str">
        <f>'[1]Головлі'!B121</f>
        <v>станки </v>
      </c>
      <c r="C121" s="7" t="s">
        <v>16</v>
      </c>
      <c r="N121" s="7">
        <f t="shared" si="12"/>
        <v>0</v>
      </c>
    </row>
    <row r="122" spans="2:14" ht="12.75">
      <c r="B122" s="58" t="str">
        <f>'[1]Головлі'!B122</f>
        <v>кріплення до телевізора</v>
      </c>
      <c r="C122" s="7" t="s">
        <v>16</v>
      </c>
      <c r="N122" s="7">
        <f t="shared" si="12"/>
        <v>0</v>
      </c>
    </row>
    <row r="123" spans="2:14" ht="12.75">
      <c r="B123" s="58" t="str">
        <f>'[1]Головлі'!B123</f>
        <v>лабораторне обладнання для кабінету біології</v>
      </c>
      <c r="C123" s="7" t="s">
        <v>16</v>
      </c>
      <c r="N123" s="7">
        <f t="shared" si="12"/>
        <v>0</v>
      </c>
    </row>
    <row r="124" spans="2:14" ht="12.75">
      <c r="B124" s="58">
        <f>'[1]Головлі'!B124</f>
        <v>0</v>
      </c>
      <c r="C124" s="7" t="s">
        <v>16</v>
      </c>
      <c r="N124" s="7">
        <f t="shared" si="12"/>
        <v>0</v>
      </c>
    </row>
    <row r="125" spans="2:14" ht="12.75">
      <c r="B125" s="58" t="str">
        <f>'[1]Головлі'!B125</f>
        <v>конфорки до електроплит</v>
      </c>
      <c r="C125" s="7" t="s">
        <v>16</v>
      </c>
      <c r="N125" s="7">
        <f t="shared" si="12"/>
        <v>0</v>
      </c>
    </row>
    <row r="126" spans="2:14" ht="12.75">
      <c r="B126" s="58">
        <f>'[1]Головлі'!B126</f>
        <v>0</v>
      </c>
      <c r="C126" s="7" t="s">
        <v>16</v>
      </c>
      <c r="N126" s="7">
        <f t="shared" si="12"/>
        <v>0</v>
      </c>
    </row>
    <row r="127" spans="2:14" ht="12.75">
      <c r="B127" s="58">
        <f>'[1]Головлі'!B127</f>
        <v>0</v>
      </c>
      <c r="C127" s="7" t="s">
        <v>16</v>
      </c>
      <c r="N127" s="7">
        <f t="shared" si="12"/>
        <v>0</v>
      </c>
    </row>
    <row r="128" spans="1:14" ht="14.25">
      <c r="A128" s="20">
        <v>10</v>
      </c>
      <c r="B128" s="30" t="s">
        <v>27</v>
      </c>
      <c r="C128" s="13"/>
      <c r="D128" s="12"/>
      <c r="E128" s="12">
        <f aca="true" t="shared" si="14" ref="E128:M128">SUM(E129:E176)</f>
        <v>0</v>
      </c>
      <c r="F128" s="12">
        <f t="shared" si="14"/>
        <v>0</v>
      </c>
      <c r="G128" s="12">
        <f t="shared" si="14"/>
        <v>9450</v>
      </c>
      <c r="H128" s="12">
        <f t="shared" si="14"/>
        <v>0</v>
      </c>
      <c r="I128" s="12">
        <f t="shared" si="14"/>
        <v>0</v>
      </c>
      <c r="J128" s="12">
        <f t="shared" si="14"/>
        <v>0</v>
      </c>
      <c r="K128" s="12">
        <f t="shared" si="14"/>
        <v>0</v>
      </c>
      <c r="L128" s="12">
        <f t="shared" si="14"/>
        <v>0</v>
      </c>
      <c r="M128" s="12">
        <f t="shared" si="14"/>
        <v>0</v>
      </c>
      <c r="N128" s="14"/>
    </row>
    <row r="129" spans="2:14" ht="12.75">
      <c r="B129" s="58" t="str">
        <f>'[1]Головлі'!B129</f>
        <v>шифер</v>
      </c>
      <c r="C129" s="7" t="s">
        <v>28</v>
      </c>
      <c r="N129" s="7">
        <f t="shared" si="12"/>
        <v>0</v>
      </c>
    </row>
    <row r="130" spans="2:14" ht="12.75">
      <c r="B130" s="58" t="str">
        <f>'[1]Головлі'!B130</f>
        <v>вапно   </v>
      </c>
      <c r="C130" s="7" t="s">
        <v>21</v>
      </c>
      <c r="D130" s="18">
        <v>30</v>
      </c>
      <c r="G130">
        <f>D130*5</f>
        <v>150</v>
      </c>
      <c r="N130" s="7">
        <f t="shared" si="12"/>
        <v>150</v>
      </c>
    </row>
    <row r="131" spans="2:14" ht="12.75">
      <c r="B131" s="58" t="str">
        <f>'[1]Головлі'!B131</f>
        <v>фарба, розчинник</v>
      </c>
      <c r="C131" s="7" t="s">
        <v>29</v>
      </c>
      <c r="D131" s="18">
        <v>40</v>
      </c>
      <c r="G131">
        <f>D131*120</f>
        <v>4800</v>
      </c>
      <c r="N131" s="7">
        <f t="shared" si="12"/>
        <v>4800</v>
      </c>
    </row>
    <row r="132" spans="2:14" ht="12.75">
      <c r="B132" s="58" t="str">
        <f>'[1]Головлі'!B132</f>
        <v>фарба емульсія</v>
      </c>
      <c r="C132" s="7" t="s">
        <v>30</v>
      </c>
      <c r="D132" s="18">
        <v>15</v>
      </c>
      <c r="G132">
        <f>D132*220</f>
        <v>3300</v>
      </c>
      <c r="N132" s="7">
        <f t="shared" si="12"/>
        <v>3300</v>
      </c>
    </row>
    <row r="133" spans="2:14" ht="12.75">
      <c r="B133" s="58" t="str">
        <f>'[1]Головлі'!B133</f>
        <v>цемент</v>
      </c>
      <c r="C133" s="7" t="s">
        <v>21</v>
      </c>
      <c r="D133" s="18">
        <v>100</v>
      </c>
      <c r="G133">
        <f>D133*3</f>
        <v>300</v>
      </c>
      <c r="N133" s="7">
        <f t="shared" si="12"/>
        <v>300</v>
      </c>
    </row>
    <row r="134" spans="2:14" ht="12.75">
      <c r="B134" s="58" t="str">
        <f>'[1]Головлі'!B134</f>
        <v>шпаклівка</v>
      </c>
      <c r="C134" s="7" t="s">
        <v>21</v>
      </c>
      <c r="D134" s="18">
        <v>75</v>
      </c>
      <c r="G134">
        <f>D134*10</f>
        <v>750</v>
      </c>
      <c r="N134" s="7">
        <f t="shared" si="12"/>
        <v>750</v>
      </c>
    </row>
    <row r="135" spans="2:14" ht="12.75">
      <c r="B135" s="58" t="str">
        <f>'[1]Головлі'!B135</f>
        <v>грунтовка</v>
      </c>
      <c r="C135" s="7" t="s">
        <v>23</v>
      </c>
      <c r="D135" s="18"/>
      <c r="G135">
        <f>D135*10</f>
        <v>0</v>
      </c>
      <c r="N135" s="7">
        <f t="shared" si="12"/>
        <v>0</v>
      </c>
    </row>
    <row r="136" spans="2:14" ht="12.75">
      <c r="B136" s="58" t="str">
        <f>'[1]Головлі'!B136</f>
        <v>цегла</v>
      </c>
      <c r="C136" s="7" t="s">
        <v>31</v>
      </c>
      <c r="N136" s="7">
        <f t="shared" si="12"/>
        <v>0</v>
      </c>
    </row>
    <row r="137" spans="2:14" ht="12.75">
      <c r="B137" s="58" t="str">
        <f>'[1]Головлі'!B137</f>
        <v>цвяхи, саморізи</v>
      </c>
      <c r="C137" s="7" t="s">
        <v>21</v>
      </c>
      <c r="D137" s="18">
        <v>5</v>
      </c>
      <c r="G137">
        <f>D137*30</f>
        <v>150</v>
      </c>
      <c r="N137" s="7">
        <f t="shared" si="12"/>
        <v>150</v>
      </c>
    </row>
    <row r="138" spans="2:14" ht="12.75">
      <c r="B138" s="58" t="str">
        <f>'[1]Головлі'!B138</f>
        <v>двері дерев'яні</v>
      </c>
      <c r="C138" s="7" t="s">
        <v>16</v>
      </c>
      <c r="N138" s="7">
        <f t="shared" si="12"/>
        <v>0</v>
      </c>
    </row>
    <row r="139" spans="2:14" ht="12.75">
      <c r="B139" s="58" t="str">
        <f>'[1]Головлі'!B139</f>
        <v>клей для плитки</v>
      </c>
      <c r="C139" s="7" t="s">
        <v>16</v>
      </c>
      <c r="D139" s="18"/>
      <c r="G139">
        <f>D139*10</f>
        <v>0</v>
      </c>
      <c r="N139" s="7">
        <f t="shared" si="12"/>
        <v>0</v>
      </c>
    </row>
    <row r="140" spans="2:14" ht="12.75">
      <c r="B140" s="58" t="str">
        <f>'[1]Головлі'!B140</f>
        <v>унітаз</v>
      </c>
      <c r="C140" s="7" t="s">
        <v>21</v>
      </c>
      <c r="N140" s="7">
        <f t="shared" si="12"/>
        <v>0</v>
      </c>
    </row>
    <row r="141" spans="2:14" ht="12.75">
      <c r="B141" s="58" t="str">
        <f>'[1]Головлі'!B141</f>
        <v>плитка облицювальна</v>
      </c>
      <c r="C141" s="7" t="s">
        <v>16</v>
      </c>
      <c r="N141" s="7">
        <f t="shared" si="12"/>
        <v>0</v>
      </c>
    </row>
    <row r="142" spans="2:14" ht="12.75">
      <c r="B142" s="58" t="str">
        <f>'[1]Головлі'!B142</f>
        <v>двері металеві</v>
      </c>
      <c r="C142" s="7" t="s">
        <v>16</v>
      </c>
      <c r="N142" s="7">
        <f t="shared" si="12"/>
        <v>0</v>
      </c>
    </row>
    <row r="143" spans="2:14" ht="12.75">
      <c r="B143" s="58" t="str">
        <f>'[1]Головлі'!B143</f>
        <v>умивальник</v>
      </c>
      <c r="C143" s="7" t="s">
        <v>32</v>
      </c>
      <c r="N143" s="7">
        <f t="shared" si="12"/>
        <v>0</v>
      </c>
    </row>
    <row r="144" spans="2:14" ht="12.75">
      <c r="B144" s="58" t="str">
        <f>'[1]Головлі'!B144</f>
        <v>крани до умивальників</v>
      </c>
      <c r="C144" s="7" t="s">
        <v>16</v>
      </c>
      <c r="N144" s="7">
        <f t="shared" si="12"/>
        <v>0</v>
      </c>
    </row>
    <row r="145" spans="2:14" ht="12.75">
      <c r="B145" s="58" t="str">
        <f>'[1]Головлі'!B145</f>
        <v>труби, згони</v>
      </c>
      <c r="C145" s="7" t="s">
        <v>16</v>
      </c>
      <c r="N145" s="7">
        <f t="shared" si="12"/>
        <v>0</v>
      </c>
    </row>
    <row r="146" spans="2:14" ht="12.75">
      <c r="B146" s="58" t="str">
        <f>'[1]Головлі'!B146</f>
        <v>багети, плінтуси</v>
      </c>
      <c r="C146" s="7" t="s">
        <v>31</v>
      </c>
      <c r="N146" s="7">
        <f t="shared" si="12"/>
        <v>0</v>
      </c>
    </row>
    <row r="147" spans="2:14" ht="12.75">
      <c r="B147" s="58" t="str">
        <f>'[1]Головлі'!B147</f>
        <v>доски, штахети</v>
      </c>
      <c r="C147" s="7" t="s">
        <v>32</v>
      </c>
      <c r="N147" s="7">
        <f t="shared" si="12"/>
        <v>0</v>
      </c>
    </row>
    <row r="148" spans="2:14" ht="12.75">
      <c r="B148" s="58" t="str">
        <f>'[1]Головлі'!B148</f>
        <v>лінолеум</v>
      </c>
      <c r="C148" s="7" t="s">
        <v>33</v>
      </c>
      <c r="N148" s="7">
        <f t="shared" si="12"/>
        <v>0</v>
      </c>
    </row>
    <row r="149" spans="2:14" ht="12.75">
      <c r="B149" s="58" t="str">
        <f>'[1]Головлі'!B149</f>
        <v>скловата</v>
      </c>
      <c r="C149" s="7" t="s">
        <v>32</v>
      </c>
      <c r="N149" s="7">
        <f t="shared" si="12"/>
        <v>0</v>
      </c>
    </row>
    <row r="150" spans="2:14" ht="12.75">
      <c r="B150" s="58" t="str">
        <f>'[1]Головлі'!B150</f>
        <v>гіпсокартон</v>
      </c>
      <c r="C150" s="7" t="s">
        <v>32</v>
      </c>
      <c r="N150" s="7">
        <f aca="true" t="shared" si="15" ref="N150:N218">SUM(E150:M150)</f>
        <v>0</v>
      </c>
    </row>
    <row r="151" spans="2:14" ht="12.75">
      <c r="B151" s="58" t="str">
        <f>'[1]Головлі'!B151</f>
        <v>сітка армувальна</v>
      </c>
      <c r="C151" s="7" t="s">
        <v>34</v>
      </c>
      <c r="N151" s="7">
        <f t="shared" si="15"/>
        <v>0</v>
      </c>
    </row>
    <row r="152" spans="2:14" ht="12.75">
      <c r="B152" s="58" t="str">
        <f>'[1]Головлі'!B152</f>
        <v>профіль (рейки)</v>
      </c>
      <c r="C152" s="7" t="s">
        <v>28</v>
      </c>
      <c r="N152" s="7">
        <f t="shared" si="15"/>
        <v>0</v>
      </c>
    </row>
    <row r="153" spans="2:14" ht="12.75">
      <c r="B153" s="58" t="str">
        <f>'[1]Головлі'!B153</f>
        <v>скло</v>
      </c>
      <c r="C153" s="7" t="s">
        <v>16</v>
      </c>
      <c r="N153" s="7">
        <f t="shared" si="15"/>
        <v>0</v>
      </c>
    </row>
    <row r="154" spans="2:14" ht="12.75">
      <c r="B154" s="58" t="str">
        <f>'[1]Головлі'!B154</f>
        <v>жесть</v>
      </c>
      <c r="C154" s="7" t="s">
        <v>16</v>
      </c>
      <c r="N154" s="7">
        <f t="shared" si="15"/>
        <v>0</v>
      </c>
    </row>
    <row r="155" spans="2:14" ht="12.75">
      <c r="B155" s="58" t="str">
        <f>'[1]Головлі'!B155</f>
        <v>сітка для огорожі</v>
      </c>
      <c r="C155" s="7" t="s">
        <v>32</v>
      </c>
      <c r="N155" s="7">
        <f t="shared" si="15"/>
        <v>0</v>
      </c>
    </row>
    <row r="156" spans="2:14" ht="12.75">
      <c r="B156" s="58" t="str">
        <f>'[1]Головлі'!B156</f>
        <v>металопрофіль</v>
      </c>
      <c r="C156" s="7" t="s">
        <v>28</v>
      </c>
      <c r="N156" s="7">
        <f t="shared" si="15"/>
        <v>0</v>
      </c>
    </row>
    <row r="157" spans="2:14" ht="12.75">
      <c r="B157" s="58" t="str">
        <f>'[1]Головлі'!B157</f>
        <v>риглі металеві</v>
      </c>
      <c r="C157" s="7" t="s">
        <v>31</v>
      </c>
      <c r="N157" s="7">
        <f t="shared" si="15"/>
        <v>0</v>
      </c>
    </row>
    <row r="158" spans="2:14" ht="12.75">
      <c r="B158" s="58" t="str">
        <f>'[1]Головлі'!B158</f>
        <v>стовпчик металевий</v>
      </c>
      <c r="C158" s="7" t="s">
        <v>28</v>
      </c>
      <c r="N158" s="7">
        <f t="shared" si="15"/>
        <v>0</v>
      </c>
    </row>
    <row r="159" spans="2:14" ht="12.75">
      <c r="B159" s="58" t="str">
        <f>'[1]Головлі'!B159</f>
        <v>вікна металопластикові</v>
      </c>
      <c r="C159" s="7" t="s">
        <v>28</v>
      </c>
      <c r="N159" s="7">
        <f t="shared" si="15"/>
        <v>0</v>
      </c>
    </row>
    <row r="160" spans="2:14" ht="12.75">
      <c r="B160" s="58" t="str">
        <f>'[1]Головлі'!B160</f>
        <v>пінопласт</v>
      </c>
      <c r="C160" s="7" t="s">
        <v>16</v>
      </c>
      <c r="N160" s="7">
        <f t="shared" si="15"/>
        <v>0</v>
      </c>
    </row>
    <row r="161" spans="2:14" ht="12.75">
      <c r="B161" s="58" t="str">
        <f>'[1]Головлі'!B161</f>
        <v>секції з бетону</v>
      </c>
      <c r="C161" s="7" t="s">
        <v>16</v>
      </c>
      <c r="N161" s="7">
        <f t="shared" si="15"/>
        <v>0</v>
      </c>
    </row>
    <row r="162" spans="2:14" ht="12.75">
      <c r="B162" s="58" t="str">
        <f>'[1]Головлі'!B162</f>
        <v>підвіконники до вікон металопластикових</v>
      </c>
      <c r="C162" s="7" t="s">
        <v>16</v>
      </c>
      <c r="N162" s="7">
        <f t="shared" si="15"/>
        <v>0</v>
      </c>
    </row>
    <row r="163" spans="2:14" ht="12.75">
      <c r="B163" s="58" t="str">
        <f>'[1]Головлі'!B163</f>
        <v>бітум</v>
      </c>
      <c r="C163" s="7" t="s">
        <v>16</v>
      </c>
      <c r="N163" s="7">
        <f t="shared" si="15"/>
        <v>0</v>
      </c>
    </row>
    <row r="164" spans="2:14" ht="12.75">
      <c r="B164" s="58" t="str">
        <f>'[1]Головлі'!B164</f>
        <v>щебінь</v>
      </c>
      <c r="C164" s="7" t="s">
        <v>16</v>
      </c>
      <c r="N164" s="7">
        <f t="shared" si="15"/>
        <v>0</v>
      </c>
    </row>
    <row r="165" spans="2:14" ht="12.75">
      <c r="B165" s="58" t="str">
        <f>'[1]Головлі'!B165</f>
        <v>рубероїд</v>
      </c>
      <c r="C165" s="7" t="s">
        <v>34</v>
      </c>
      <c r="N165" s="7">
        <f t="shared" si="15"/>
        <v>0</v>
      </c>
    </row>
    <row r="166" spans="2:14" ht="12.75">
      <c r="B166" s="58" t="str">
        <f>'[1]Головлі'!B166</f>
        <v>щітки</v>
      </c>
      <c r="C166" s="7" t="s">
        <v>16</v>
      </c>
      <c r="N166" s="7">
        <f t="shared" si="15"/>
        <v>0</v>
      </c>
    </row>
    <row r="167" spans="2:14" ht="12.75">
      <c r="B167" s="58" t="str">
        <f>'[1]Головлі'!B167</f>
        <v>гранітний відсів</v>
      </c>
      <c r="C167" s="7"/>
      <c r="N167" s="7">
        <f t="shared" si="15"/>
        <v>0</v>
      </c>
    </row>
    <row r="168" spans="2:14" ht="12.75">
      <c r="B168" s="58" t="str">
        <f>'[1]Головлі'!B168</f>
        <v>армстронг</v>
      </c>
      <c r="C168" s="7"/>
      <c r="N168" s="7">
        <f t="shared" si="15"/>
        <v>0</v>
      </c>
    </row>
    <row r="169" spans="2:14" ht="12.75">
      <c r="B169" s="58" t="str">
        <f>'[1]Головлі'!B169</f>
        <v>жалюзі</v>
      </c>
      <c r="C169" s="7"/>
      <c r="N169" s="7">
        <f t="shared" si="15"/>
        <v>0</v>
      </c>
    </row>
    <row r="170" spans="2:14" ht="12.75">
      <c r="B170" s="58" t="str">
        <f>'[1]Головлі'!B170</f>
        <v>ламінат</v>
      </c>
      <c r="C170" s="7"/>
      <c r="N170" s="7">
        <f t="shared" si="15"/>
        <v>0</v>
      </c>
    </row>
    <row r="171" spans="2:14" ht="12.75">
      <c r="B171" s="58" t="str">
        <f>'[1]Головлі'!B171</f>
        <v>піна монтажна</v>
      </c>
      <c r="C171" s="7"/>
      <c r="N171" s="7">
        <f t="shared" si="15"/>
        <v>0</v>
      </c>
    </row>
    <row r="172" spans="2:14" ht="12.75">
      <c r="B172" s="58" t="str">
        <f>'[1]Головлі'!B172</f>
        <v>плита ОСБ</v>
      </c>
      <c r="C172" s="7"/>
      <c r="N172" s="7">
        <f t="shared" si="15"/>
        <v>0</v>
      </c>
    </row>
    <row r="173" spans="2:14" ht="12.75">
      <c r="B173" s="58">
        <f>'[1]Головлі'!B173</f>
        <v>0</v>
      </c>
      <c r="C173" s="7"/>
      <c r="N173" s="7">
        <f t="shared" si="15"/>
        <v>0</v>
      </c>
    </row>
    <row r="174" spans="2:14" ht="12.75">
      <c r="B174" s="58">
        <f>'[1]Головлі'!B174</f>
        <v>0</v>
      </c>
      <c r="C174" s="7"/>
      <c r="N174" s="7">
        <f t="shared" si="15"/>
        <v>0</v>
      </c>
    </row>
    <row r="175" spans="2:14" ht="12.75">
      <c r="B175" s="58">
        <f>'[1]Головлі'!B175</f>
        <v>0</v>
      </c>
      <c r="C175" s="7"/>
      <c r="N175" s="7">
        <f t="shared" si="15"/>
        <v>0</v>
      </c>
    </row>
    <row r="176" spans="2:14" ht="12.75">
      <c r="B176" s="58">
        <f>'[1]Головлі'!B176</f>
        <v>0</v>
      </c>
      <c r="C176" s="7"/>
      <c r="N176" s="7">
        <f t="shared" si="15"/>
        <v>0</v>
      </c>
    </row>
    <row r="177" spans="1:14" ht="14.25">
      <c r="A177" s="20">
        <v>11</v>
      </c>
      <c r="B177" s="59" t="s">
        <v>35</v>
      </c>
      <c r="C177" s="13"/>
      <c r="D177" s="12"/>
      <c r="E177" s="12">
        <f aca="true" t="shared" si="16" ref="E177:M177">SUM(E178:E186)</f>
        <v>0</v>
      </c>
      <c r="F177" s="12">
        <f t="shared" si="16"/>
        <v>0</v>
      </c>
      <c r="G177" s="12">
        <f t="shared" si="16"/>
        <v>0</v>
      </c>
      <c r="H177" s="12">
        <f t="shared" si="16"/>
        <v>0</v>
      </c>
      <c r="I177" s="12">
        <f t="shared" si="16"/>
        <v>0</v>
      </c>
      <c r="J177" s="12">
        <f t="shared" si="16"/>
        <v>0</v>
      </c>
      <c r="K177" s="12">
        <f t="shared" si="16"/>
        <v>0</v>
      </c>
      <c r="L177" s="12">
        <f t="shared" si="16"/>
        <v>0</v>
      </c>
      <c r="M177" s="12">
        <f t="shared" si="16"/>
        <v>0</v>
      </c>
      <c r="N177" s="14"/>
    </row>
    <row r="178" spans="2:14" ht="12.75">
      <c r="B178" s="58" t="str">
        <f>'[1]Головлі'!B178</f>
        <v>подушки</v>
      </c>
      <c r="C178" s="7" t="s">
        <v>16</v>
      </c>
      <c r="N178" s="7">
        <f t="shared" si="15"/>
        <v>0</v>
      </c>
    </row>
    <row r="179" spans="2:14" ht="12.75">
      <c r="B179" s="58" t="str">
        <f>'[1]Головлі'!B179</f>
        <v>одіяла</v>
      </c>
      <c r="C179" s="7" t="s">
        <v>16</v>
      </c>
      <c r="N179" s="7">
        <f t="shared" si="15"/>
        <v>0</v>
      </c>
    </row>
    <row r="180" spans="2:14" ht="12.75">
      <c r="B180" s="58" t="str">
        <f>'[1]Головлі'!B180</f>
        <v>халати</v>
      </c>
      <c r="C180" s="7" t="s">
        <v>16</v>
      </c>
      <c r="N180" s="7">
        <f t="shared" si="15"/>
        <v>0</v>
      </c>
    </row>
    <row r="181" spans="2:14" ht="12.75">
      <c r="B181" s="58" t="str">
        <f>'[1]Головлі'!B181</f>
        <v>доріжка</v>
      </c>
      <c r="C181" s="7" t="s">
        <v>16</v>
      </c>
      <c r="N181" s="7">
        <f t="shared" si="15"/>
        <v>0</v>
      </c>
    </row>
    <row r="182" spans="2:14" ht="12.75">
      <c r="B182" s="58" t="str">
        <f>'[1]Головлі'!B182</f>
        <v>комплект постільний</v>
      </c>
      <c r="C182" s="7" t="s">
        <v>16</v>
      </c>
      <c r="D182" s="18"/>
      <c r="H182">
        <f>D182*300</f>
        <v>0</v>
      </c>
      <c r="N182" s="7">
        <f t="shared" si="15"/>
        <v>0</v>
      </c>
    </row>
    <row r="183" spans="2:14" ht="12.75">
      <c r="B183" s="58" t="str">
        <f>'[1]Головлі'!B183</f>
        <v>матраци</v>
      </c>
      <c r="C183" s="7" t="s">
        <v>16</v>
      </c>
      <c r="N183" s="7">
        <f t="shared" si="15"/>
        <v>0</v>
      </c>
    </row>
    <row r="184" spans="2:14" ht="12.75">
      <c r="B184" s="58" t="str">
        <f>'[1]Головлі'!B184</f>
        <v>рушник</v>
      </c>
      <c r="C184" s="7" t="s">
        <v>16</v>
      </c>
      <c r="N184" s="7">
        <f t="shared" si="15"/>
        <v>0</v>
      </c>
    </row>
    <row r="185" spans="2:14" ht="12.75">
      <c r="B185" s="58" t="str">
        <f>'[1]Головлі'!B185</f>
        <v>покривала</v>
      </c>
      <c r="C185" s="7" t="s">
        <v>16</v>
      </c>
      <c r="N185" s="7">
        <f t="shared" si="15"/>
        <v>0</v>
      </c>
    </row>
    <row r="186" spans="2:14" ht="12.75">
      <c r="B186" s="58">
        <f>'[1]Головлі'!B186</f>
        <v>0</v>
      </c>
      <c r="C186" s="7"/>
      <c r="N186" s="7">
        <f t="shared" si="15"/>
        <v>0</v>
      </c>
    </row>
    <row r="187" spans="1:14" ht="14.25">
      <c r="A187" s="20">
        <v>12</v>
      </c>
      <c r="B187" s="30" t="s">
        <v>36</v>
      </c>
      <c r="C187" s="13"/>
      <c r="D187" s="15"/>
      <c r="E187" s="12">
        <f>D187*800</f>
        <v>0</v>
      </c>
      <c r="F187" s="12"/>
      <c r="G187" s="12"/>
      <c r="H187" s="14"/>
      <c r="I187" s="14"/>
      <c r="J187" s="14"/>
      <c r="K187" s="14"/>
      <c r="L187" s="14"/>
      <c r="M187" s="14"/>
      <c r="N187" s="14">
        <f t="shared" si="15"/>
        <v>0</v>
      </c>
    </row>
    <row r="188" spans="1:14" ht="14.25">
      <c r="A188" s="20">
        <v>13</v>
      </c>
      <c r="B188" s="30" t="s">
        <v>37</v>
      </c>
      <c r="C188" s="13"/>
      <c r="D188" s="12"/>
      <c r="E188" s="12">
        <f aca="true" t="shared" si="17" ref="E188:M188">SUM(E189:E201)</f>
        <v>0</v>
      </c>
      <c r="F188" s="12">
        <f t="shared" si="17"/>
        <v>0</v>
      </c>
      <c r="G188" s="12">
        <f t="shared" si="17"/>
        <v>0</v>
      </c>
      <c r="H188" s="12">
        <f t="shared" si="17"/>
        <v>0</v>
      </c>
      <c r="I188" s="12">
        <f t="shared" si="17"/>
        <v>0</v>
      </c>
      <c r="J188" s="12">
        <f t="shared" si="17"/>
        <v>0</v>
      </c>
      <c r="K188" s="12">
        <f t="shared" si="17"/>
        <v>0</v>
      </c>
      <c r="L188" s="12">
        <f t="shared" si="17"/>
        <v>0</v>
      </c>
      <c r="M188" s="12">
        <f t="shared" si="17"/>
        <v>0</v>
      </c>
      <c r="N188" s="14"/>
    </row>
    <row r="189" spans="1:14" ht="14.25">
      <c r="A189" s="21"/>
      <c r="B189" s="58" t="str">
        <f>'[1]Головлі'!B189</f>
        <v>дошки класні</v>
      </c>
      <c r="C189" s="7" t="s">
        <v>16</v>
      </c>
      <c r="D189" s="16"/>
      <c r="E189" s="16"/>
      <c r="F189" s="16"/>
      <c r="G189" s="16"/>
      <c r="H189" s="7"/>
      <c r="I189" s="7"/>
      <c r="J189" s="7"/>
      <c r="K189" s="7"/>
      <c r="L189" s="7"/>
      <c r="M189" s="7"/>
      <c r="N189" s="7">
        <f t="shared" si="15"/>
        <v>0</v>
      </c>
    </row>
    <row r="190" spans="2:14" ht="12.75">
      <c r="B190" s="58" t="str">
        <f>'[1]Головлі'!B190</f>
        <v>столи письмові</v>
      </c>
      <c r="C190" s="7" t="s">
        <v>16</v>
      </c>
      <c r="N190" s="7">
        <f t="shared" si="15"/>
        <v>0</v>
      </c>
    </row>
    <row r="191" spans="2:14" ht="12.75">
      <c r="B191" s="58" t="str">
        <f>'[1]Головлі'!B191</f>
        <v>шкафи</v>
      </c>
      <c r="C191" s="7" t="s">
        <v>16</v>
      </c>
      <c r="N191" s="7">
        <f t="shared" si="15"/>
        <v>0</v>
      </c>
    </row>
    <row r="192" spans="2:14" ht="12.75">
      <c r="B192" s="58" t="str">
        <f>'[1]Головлі'!B192</f>
        <v>МЕБЛІ ДЛЯ 1-4 КЛАСИ  НУШ</v>
      </c>
      <c r="C192" s="7" t="s">
        <v>16</v>
      </c>
      <c r="N192" s="7">
        <f t="shared" si="15"/>
        <v>0</v>
      </c>
    </row>
    <row r="193" spans="2:14" ht="12.75">
      <c r="B193" s="58" t="str">
        <f>'[1]Головлі'!B193</f>
        <v>шафи-стелажі</v>
      </c>
      <c r="C193" s="7" t="s">
        <v>16</v>
      </c>
      <c r="N193" s="7">
        <f t="shared" si="15"/>
        <v>0</v>
      </c>
    </row>
    <row r="194" spans="2:14" ht="12.75">
      <c r="B194" s="58" t="str">
        <f>'[1]Головлі'!B194</f>
        <v>стула, лави, пуфи</v>
      </c>
      <c r="C194" s="7" t="s">
        <v>16</v>
      </c>
      <c r="N194" s="7">
        <f t="shared" si="15"/>
        <v>0</v>
      </c>
    </row>
    <row r="195" spans="1:14" ht="12.75">
      <c r="A195" s="23"/>
      <c r="B195" s="60" t="str">
        <f>'[1]Головлі'!B195</f>
        <v>ліжка дитячі</v>
      </c>
      <c r="C195" s="6" t="s">
        <v>16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6">
        <f t="shared" si="15"/>
        <v>0</v>
      </c>
    </row>
    <row r="196" spans="1:14" ht="12.75">
      <c r="A196" s="23"/>
      <c r="B196" s="60" t="str">
        <f>'[1]Головлі'!B196</f>
        <v>стінка дитяча у 1 клас</v>
      </c>
      <c r="C196" s="6" t="s">
        <v>16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6">
        <f t="shared" si="15"/>
        <v>0</v>
      </c>
    </row>
    <row r="197" spans="1:14" ht="12.75">
      <c r="A197" s="23"/>
      <c r="B197" s="60" t="str">
        <f>'[1]Головлі'!B197</f>
        <v>шкафчики дитячі</v>
      </c>
      <c r="C197" s="6" t="s">
        <v>16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6">
        <f t="shared" si="15"/>
        <v>0</v>
      </c>
    </row>
    <row r="198" spans="2:14" ht="12.75">
      <c r="B198" s="58" t="str">
        <f>'[1]Головлі'!B198</f>
        <v>парти та стільці</v>
      </c>
      <c r="C198" s="7" t="s">
        <v>16</v>
      </c>
      <c r="N198" s="7">
        <f t="shared" si="15"/>
        <v>0</v>
      </c>
    </row>
    <row r="199" spans="2:14" ht="12.75">
      <c r="B199" s="58" t="str">
        <f>'[1]Головлі'!B199</f>
        <v>стелаж, сушка для посуду</v>
      </c>
      <c r="C199" s="7"/>
      <c r="D199" s="18"/>
      <c r="N199" s="7">
        <f t="shared" si="15"/>
        <v>0</v>
      </c>
    </row>
    <row r="200" spans="2:14" ht="12.75">
      <c r="B200" s="58" t="str">
        <f>'[1]Головлі'!B200</f>
        <v>столи роздаточні</v>
      </c>
      <c r="C200" s="7"/>
      <c r="N200" s="7">
        <f t="shared" si="15"/>
        <v>0</v>
      </c>
    </row>
    <row r="201" spans="2:14" ht="12.75">
      <c r="B201" s="58" t="str">
        <f>'[1]Головлі'!B201</f>
        <v>Ширма медична</v>
      </c>
      <c r="C201" s="7" t="s">
        <v>16</v>
      </c>
      <c r="N201" s="7">
        <f t="shared" si="15"/>
        <v>0</v>
      </c>
    </row>
    <row r="202" spans="2:14" ht="12.75">
      <c r="B202" s="58" t="str">
        <f>'[1]Головлі'!B202</f>
        <v>Ростомір</v>
      </c>
      <c r="C202" s="7" t="s">
        <v>16</v>
      </c>
      <c r="N202" s="7">
        <f t="shared" si="15"/>
        <v>0</v>
      </c>
    </row>
    <row r="203" spans="2:14" ht="12.75">
      <c r="B203" s="58" t="str">
        <f>'[1]Головлі'!B203</f>
        <v>Кушетка</v>
      </c>
      <c r="C203" s="7" t="s">
        <v>16</v>
      </c>
      <c r="N203" s="7">
        <f t="shared" si="15"/>
        <v>0</v>
      </c>
    </row>
    <row r="204" spans="2:14" ht="12.75">
      <c r="B204" s="58" t="str">
        <f>'[1]Головлі'!B204</f>
        <v>Плантограф</v>
      </c>
      <c r="C204" s="7" t="s">
        <v>16</v>
      </c>
      <c r="N204" s="7">
        <f t="shared" si="15"/>
        <v>0</v>
      </c>
    </row>
    <row r="205" spans="1:14" ht="14.25">
      <c r="A205" s="20">
        <v>14</v>
      </c>
      <c r="B205" s="30" t="s">
        <v>38</v>
      </c>
      <c r="C205" s="13"/>
      <c r="D205" s="12"/>
      <c r="E205" s="12"/>
      <c r="F205" s="12"/>
      <c r="G205" s="12"/>
      <c r="H205" s="14"/>
      <c r="I205" s="14"/>
      <c r="J205" s="14"/>
      <c r="K205" s="14"/>
      <c r="L205" s="14"/>
      <c r="M205" s="14"/>
      <c r="N205" s="14">
        <f t="shared" si="15"/>
        <v>0</v>
      </c>
    </row>
    <row r="206" spans="1:14" ht="14.25">
      <c r="A206" s="20">
        <v>15</v>
      </c>
      <c r="B206" s="30" t="s">
        <v>39</v>
      </c>
      <c r="C206" s="13"/>
      <c r="D206" s="12"/>
      <c r="E206" s="12">
        <f aca="true" t="shared" si="18" ref="E206:M206">SUM(E207:E220)</f>
        <v>0</v>
      </c>
      <c r="F206" s="12">
        <f t="shared" si="18"/>
        <v>0</v>
      </c>
      <c r="G206" s="12">
        <f t="shared" si="18"/>
        <v>0</v>
      </c>
      <c r="H206" s="12">
        <f t="shared" si="18"/>
        <v>0</v>
      </c>
      <c r="I206" s="12">
        <f t="shared" si="18"/>
        <v>0</v>
      </c>
      <c r="J206" s="12">
        <f t="shared" si="18"/>
        <v>0</v>
      </c>
      <c r="K206" s="12">
        <f t="shared" si="18"/>
        <v>0</v>
      </c>
      <c r="L206" s="12">
        <f t="shared" si="18"/>
        <v>0</v>
      </c>
      <c r="M206" s="12">
        <f t="shared" si="18"/>
        <v>0</v>
      </c>
      <c r="N206" s="14"/>
    </row>
    <row r="207" spans="2:14" ht="12.75">
      <c r="B207" s="58" t="str">
        <f>'[1]Головлі'!B207</f>
        <v>м'ячі</v>
      </c>
      <c r="C207" s="7" t="s">
        <v>16</v>
      </c>
      <c r="H207" s="19"/>
      <c r="N207" s="7">
        <f t="shared" si="15"/>
        <v>0</v>
      </c>
    </row>
    <row r="208" spans="2:14" ht="12.75">
      <c r="B208" s="58" t="str">
        <f>'[1]Головлі'!B208</f>
        <v>карабіни</v>
      </c>
      <c r="C208" s="7"/>
      <c r="H208" s="19"/>
      <c r="N208" s="7">
        <f t="shared" si="15"/>
        <v>0</v>
      </c>
    </row>
    <row r="209" spans="2:14" ht="12.75">
      <c r="B209" s="58" t="str">
        <f>'[1]Головлі'!B209</f>
        <v>скакалки</v>
      </c>
      <c r="C209" s="7" t="s">
        <v>16</v>
      </c>
      <c r="H209" s="19"/>
      <c r="N209" s="7">
        <f t="shared" si="15"/>
        <v>0</v>
      </c>
    </row>
    <row r="210" spans="2:14" ht="12.75">
      <c r="B210" s="58" t="str">
        <f>'[1]Головлі'!B210</f>
        <v>мішки спальні</v>
      </c>
      <c r="C210" s="7" t="s">
        <v>16</v>
      </c>
      <c r="N210" s="7">
        <f t="shared" si="15"/>
        <v>0</v>
      </c>
    </row>
    <row r="211" spans="2:14" ht="12.75">
      <c r="B211" s="58" t="str">
        <f>'[1]Головлі'!B211</f>
        <v>палатки</v>
      </c>
      <c r="C211" s="7" t="s">
        <v>16</v>
      </c>
      <c r="N211" s="7">
        <f t="shared" si="15"/>
        <v>0</v>
      </c>
    </row>
    <row r="212" spans="2:14" ht="12.75">
      <c r="B212" s="58" t="str">
        <f>'[1]Головлі'!B212</f>
        <v>мати</v>
      </c>
      <c r="C212" s="7" t="s">
        <v>16</v>
      </c>
      <c r="N212" s="7">
        <f t="shared" si="15"/>
        <v>0</v>
      </c>
    </row>
    <row r="213" spans="2:14" ht="12.75">
      <c r="B213" s="58" t="str">
        <f>'[1]Головлі'!B213</f>
        <v>стіл тенісний</v>
      </c>
      <c r="C213" s="7" t="s">
        <v>16</v>
      </c>
      <c r="N213" s="7">
        <f t="shared" si="15"/>
        <v>0</v>
      </c>
    </row>
    <row r="214" spans="2:14" ht="12.75">
      <c r="B214" s="58" t="str">
        <f>'[1]Головлі'!B214</f>
        <v>гирі</v>
      </c>
      <c r="C214" s="7" t="s">
        <v>16</v>
      </c>
      <c r="N214" s="7">
        <f t="shared" si="15"/>
        <v>0</v>
      </c>
    </row>
    <row r="215" spans="2:14" ht="12.75">
      <c r="B215" s="58" t="str">
        <f>'[1]Головлі'!B215</f>
        <v>сітка волейбольна, футбольна</v>
      </c>
      <c r="C215" s="7" t="s">
        <v>16</v>
      </c>
      <c r="N215" s="7">
        <f t="shared" si="15"/>
        <v>0</v>
      </c>
    </row>
    <row r="216" spans="2:14" ht="12.75">
      <c r="B216" s="58" t="str">
        <f>'[1]Головлі'!B216</f>
        <v>форма спортивна</v>
      </c>
      <c r="C216" s="7" t="s">
        <v>16</v>
      </c>
      <c r="N216" s="7">
        <f t="shared" si="15"/>
        <v>0</v>
      </c>
    </row>
    <row r="217" spans="2:14" ht="12.75">
      <c r="B217" s="58">
        <f>'[1]Головлі'!B217</f>
        <v>0</v>
      </c>
      <c r="C217" s="7"/>
      <c r="N217" s="7">
        <f t="shared" si="15"/>
        <v>0</v>
      </c>
    </row>
    <row r="218" spans="2:14" ht="12.75">
      <c r="B218" s="58">
        <f>'[1]Головлі'!B218</f>
        <v>0</v>
      </c>
      <c r="C218" s="7"/>
      <c r="N218" s="7">
        <f t="shared" si="15"/>
        <v>0</v>
      </c>
    </row>
    <row r="219" spans="2:14" ht="12.75">
      <c r="B219" s="58">
        <f>'[1]Головлі'!B219</f>
        <v>0</v>
      </c>
      <c r="C219" s="7"/>
      <c r="N219" s="7">
        <f aca="true" t="shared" si="19" ref="N219:N252">SUM(E219:M219)</f>
        <v>0</v>
      </c>
    </row>
    <row r="220" spans="2:14" ht="12.75">
      <c r="B220" s="58">
        <f>'[1]Головлі'!B220</f>
        <v>0</v>
      </c>
      <c r="C220" s="7" t="s">
        <v>16</v>
      </c>
      <c r="N220" s="7">
        <f t="shared" si="19"/>
        <v>0</v>
      </c>
    </row>
    <row r="221" spans="1:14" ht="14.25">
      <c r="A221" s="20">
        <v>16</v>
      </c>
      <c r="B221" s="30" t="s">
        <v>40</v>
      </c>
      <c r="C221" s="13"/>
      <c r="D221" s="12"/>
      <c r="E221" s="12">
        <f aca="true" t="shared" si="20" ref="E221:M221">SUM(E222:E245)</f>
        <v>0</v>
      </c>
      <c r="F221" s="12">
        <f t="shared" si="20"/>
        <v>0</v>
      </c>
      <c r="G221" s="12">
        <f t="shared" si="20"/>
        <v>4000</v>
      </c>
      <c r="H221" s="12">
        <f t="shared" si="20"/>
        <v>0</v>
      </c>
      <c r="I221" s="12">
        <f t="shared" si="20"/>
        <v>0</v>
      </c>
      <c r="J221" s="12">
        <f t="shared" si="20"/>
        <v>0</v>
      </c>
      <c r="K221" s="12">
        <f t="shared" si="20"/>
        <v>0</v>
      </c>
      <c r="L221" s="12">
        <f t="shared" si="20"/>
        <v>0</v>
      </c>
      <c r="M221" s="12">
        <f t="shared" si="20"/>
        <v>0</v>
      </c>
      <c r="N221" s="14"/>
    </row>
    <row r="222" spans="2:14" ht="12.75">
      <c r="B222" s="58" t="str">
        <f>'[1]Головлі'!B222</f>
        <v>електротен</v>
      </c>
      <c r="C222" s="7" t="s">
        <v>16</v>
      </c>
      <c r="N222" s="7">
        <f t="shared" si="19"/>
        <v>0</v>
      </c>
    </row>
    <row r="223" spans="2:14" ht="12.75">
      <c r="B223" s="58" t="str">
        <f>'[1]Головлі'!B223</f>
        <v>провід електричний</v>
      </c>
      <c r="C223" s="7" t="s">
        <v>31</v>
      </c>
      <c r="N223" s="7">
        <f t="shared" si="19"/>
        <v>0</v>
      </c>
    </row>
    <row r="224" spans="2:14" ht="12.75">
      <c r="B224" s="58" t="str">
        <f>'[1]Головлі'!B224</f>
        <v>розетеки, вимикачі</v>
      </c>
      <c r="C224" s="7" t="s">
        <v>16</v>
      </c>
      <c r="N224" s="7">
        <f t="shared" si="19"/>
        <v>0</v>
      </c>
    </row>
    <row r="225" spans="2:14" ht="12.75">
      <c r="B225" s="58" t="str">
        <f>'[1]Головлі'!B225</f>
        <v>випрамляч напруги</v>
      </c>
      <c r="C225" s="7" t="s">
        <v>16</v>
      </c>
      <c r="N225" s="7">
        <f t="shared" si="19"/>
        <v>0</v>
      </c>
    </row>
    <row r="226" spans="2:14" ht="12.75">
      <c r="B226" s="58" t="str">
        <f>'[1]Головлі'!B226</f>
        <v>насос дренажний</v>
      </c>
      <c r="C226" s="7" t="s">
        <v>16</v>
      </c>
      <c r="D226">
        <v>1</v>
      </c>
      <c r="G226">
        <v>4000</v>
      </c>
      <c r="N226" s="7">
        <f t="shared" si="19"/>
        <v>4000</v>
      </c>
    </row>
    <row r="227" spans="2:14" ht="12.75">
      <c r="B227" s="58" t="str">
        <f>'[1]Головлі'!B227</f>
        <v>електроконвектор</v>
      </c>
      <c r="C227" s="7" t="s">
        <v>16</v>
      </c>
      <c r="N227" s="7">
        <f t="shared" si="19"/>
        <v>0</v>
      </c>
    </row>
    <row r="228" spans="2:14" ht="12.75">
      <c r="B228" s="58" t="str">
        <f>'[1]Головлі'!B228</f>
        <v>витяжка електрична</v>
      </c>
      <c r="C228" s="7" t="s">
        <v>16</v>
      </c>
      <c r="N228" s="7">
        <f t="shared" si="19"/>
        <v>0</v>
      </c>
    </row>
    <row r="229" spans="2:14" ht="12.75">
      <c r="B229" s="58" t="str">
        <f>'[1]Головлі'!B229</f>
        <v>електрорушник</v>
      </c>
      <c r="C229" s="7" t="s">
        <v>16</v>
      </c>
      <c r="N229" s="7">
        <f t="shared" si="19"/>
        <v>0</v>
      </c>
    </row>
    <row r="230" spans="2:14" ht="12.75">
      <c r="B230" s="58" t="str">
        <f>'[1]Головлі'!B230</f>
        <v>електром'ясорубка</v>
      </c>
      <c r="C230" s="7" t="s">
        <v>16</v>
      </c>
      <c r="N230" s="7">
        <f t="shared" si="19"/>
        <v>0</v>
      </c>
    </row>
    <row r="231" spans="2:14" ht="12.75">
      <c r="B231" s="58" t="str">
        <f>'[1]Головлі'!B231</f>
        <v>полосмок</v>
      </c>
      <c r="C231" s="7" t="s">
        <v>16</v>
      </c>
      <c r="N231" s="7">
        <f t="shared" si="19"/>
        <v>0</v>
      </c>
    </row>
    <row r="232" spans="2:14" ht="12.75">
      <c r="B232" s="58" t="str">
        <f>'[1]Головлі'!B232</f>
        <v>праска</v>
      </c>
      <c r="C232" s="7" t="s">
        <v>16</v>
      </c>
      <c r="N232" s="7">
        <f t="shared" si="19"/>
        <v>0</v>
      </c>
    </row>
    <row r="233" spans="2:14" ht="12.75">
      <c r="B233" s="58" t="str">
        <f>'[1]Головлі'!B233</f>
        <v>енергозберігаючі лампи</v>
      </c>
      <c r="C233" s="7" t="s">
        <v>16</v>
      </c>
      <c r="D233" s="18"/>
      <c r="G233">
        <f>D233*75</f>
        <v>0</v>
      </c>
      <c r="N233" s="7">
        <f t="shared" si="19"/>
        <v>0</v>
      </c>
    </row>
    <row r="234" spans="1:14" ht="12.75">
      <c r="A234" s="23"/>
      <c r="B234" s="61" t="str">
        <f>'[1]Головлі'!B234</f>
        <v>світильники</v>
      </c>
      <c r="C234" s="6" t="s">
        <v>16</v>
      </c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6">
        <f t="shared" si="19"/>
        <v>0</v>
      </c>
    </row>
    <row r="235" spans="2:14" ht="12.75">
      <c r="B235" s="58" t="str">
        <f>'[1]Головлі'!B235</f>
        <v>електролампочки</v>
      </c>
      <c r="C235" s="7" t="s">
        <v>16</v>
      </c>
      <c r="N235" s="7">
        <f t="shared" si="19"/>
        <v>0</v>
      </c>
    </row>
    <row r="236" spans="2:14" ht="12.75">
      <c r="B236" s="58" t="str">
        <f>'[1]Головлі'!B236</f>
        <v>лампи люмінісцентні</v>
      </c>
      <c r="C236" s="7" t="s">
        <v>16</v>
      </c>
      <c r="N236" s="7">
        <f t="shared" si="19"/>
        <v>0</v>
      </c>
    </row>
    <row r="237" spans="2:14" ht="12.75">
      <c r="B237" s="58" t="str">
        <f>'[1]Головлі'!B237</f>
        <v>електрокомфорки</v>
      </c>
      <c r="C237" s="7" t="s">
        <v>16</v>
      </c>
      <c r="N237" s="7">
        <f t="shared" si="19"/>
        <v>0</v>
      </c>
    </row>
    <row r="238" spans="2:14" ht="12.75">
      <c r="B238" s="58" t="str">
        <f>'[1]Головлі'!B238</f>
        <v>електродрель</v>
      </c>
      <c r="C238" s="7" t="s">
        <v>16</v>
      </c>
      <c r="N238" s="7">
        <f t="shared" si="19"/>
        <v>0</v>
      </c>
    </row>
    <row r="239" spans="2:14" ht="12.75">
      <c r="B239" s="58" t="str">
        <f>'[1]Головлі'!B239</f>
        <v>контактори</v>
      </c>
      <c r="C239" s="7" t="s">
        <v>16</v>
      </c>
      <c r="N239" s="7">
        <f t="shared" si="19"/>
        <v>0</v>
      </c>
    </row>
    <row r="240" spans="2:14" ht="12.75">
      <c r="B240" s="58">
        <f>'[1]Головлі'!B240</f>
        <v>0</v>
      </c>
      <c r="C240" s="7" t="s">
        <v>16</v>
      </c>
      <c r="N240" s="7">
        <f t="shared" si="19"/>
        <v>0</v>
      </c>
    </row>
    <row r="241" spans="2:14" ht="12.75">
      <c r="B241" s="58" t="str">
        <f>'[1]Головлі'!B241</f>
        <v>ФМ-приймач</v>
      </c>
      <c r="C241" s="7" t="s">
        <v>16</v>
      </c>
      <c r="N241" s="7">
        <f t="shared" si="19"/>
        <v>0</v>
      </c>
    </row>
    <row r="242" spans="2:14" ht="12.75">
      <c r="B242" s="58" t="str">
        <f>'[1]Головлі'!B242</f>
        <v>електролічильник</v>
      </c>
      <c r="C242" s="7"/>
      <c r="N242" s="7">
        <f t="shared" si="19"/>
        <v>0</v>
      </c>
    </row>
    <row r="243" spans="2:14" ht="12.75">
      <c r="B243" s="58" t="str">
        <f>'[1]Головлі'!B243</f>
        <v>лампа до проектора</v>
      </c>
      <c r="C243" s="7"/>
      <c r="N243" s="7">
        <f t="shared" si="19"/>
        <v>0</v>
      </c>
    </row>
    <row r="244" spans="2:14" ht="12.75">
      <c r="B244" s="58" t="str">
        <f>'[1]Головлі'!B244</f>
        <v>сигналізатор газу</v>
      </c>
      <c r="C244" s="7"/>
      <c r="N244" s="7">
        <f t="shared" si="19"/>
        <v>0</v>
      </c>
    </row>
    <row r="245" spans="2:14" ht="12.75">
      <c r="B245" s="58">
        <f>'[1]Головлі'!B245</f>
        <v>0</v>
      </c>
      <c r="C245" s="7"/>
      <c r="N245" s="7">
        <f t="shared" si="19"/>
        <v>0</v>
      </c>
    </row>
    <row r="246" spans="1:14" ht="14.25">
      <c r="A246" s="20">
        <v>17</v>
      </c>
      <c r="B246" s="30" t="str">
        <f>'[1]Головлі'!B246</f>
        <v>Модем, кабель, антена</v>
      </c>
      <c r="C246" s="13"/>
      <c r="D246" s="12"/>
      <c r="E246" s="12"/>
      <c r="F246" s="12"/>
      <c r="G246" s="12"/>
      <c r="H246" s="14"/>
      <c r="I246" s="14"/>
      <c r="J246" s="14"/>
      <c r="K246" s="14"/>
      <c r="L246" s="14"/>
      <c r="M246" s="14"/>
      <c r="N246" s="7">
        <f t="shared" si="19"/>
        <v>0</v>
      </c>
    </row>
    <row r="247" spans="1:14" ht="14.25">
      <c r="A247" s="20">
        <f aca="true" t="shared" si="21" ref="A247:A252">A246+1</f>
        <v>18</v>
      </c>
      <c r="B247" s="30" t="str">
        <f>'[1]Головлі'!B247</f>
        <v>Паливно-мастильні матеріали</v>
      </c>
      <c r="C247" s="13" t="s">
        <v>23</v>
      </c>
      <c r="D247" s="15">
        <v>750</v>
      </c>
      <c r="E247" s="12"/>
      <c r="F247" s="12"/>
      <c r="G247" s="12">
        <f>D247*34.1</f>
        <v>25575</v>
      </c>
      <c r="H247" s="14"/>
      <c r="I247" s="14"/>
      <c r="J247" s="14"/>
      <c r="K247" s="14"/>
      <c r="L247" s="14"/>
      <c r="M247" s="14"/>
      <c r="N247" s="7">
        <f t="shared" si="19"/>
        <v>25575</v>
      </c>
    </row>
    <row r="248" spans="1:14" ht="14.25">
      <c r="A248" s="20">
        <f t="shared" si="21"/>
        <v>19</v>
      </c>
      <c r="B248" s="30" t="str">
        <f>'[1]Головлі'!B248</f>
        <v>Масло моторне</v>
      </c>
      <c r="C248" s="13" t="s">
        <v>23</v>
      </c>
      <c r="D248" s="15"/>
      <c r="E248" s="12"/>
      <c r="F248" s="12"/>
      <c r="G248" s="12">
        <f>D248*1000</f>
        <v>0</v>
      </c>
      <c r="H248" s="14"/>
      <c r="I248" s="14"/>
      <c r="J248" s="14"/>
      <c r="K248" s="14"/>
      <c r="L248" s="14"/>
      <c r="M248" s="14"/>
      <c r="N248" s="7">
        <f t="shared" si="19"/>
        <v>0</v>
      </c>
    </row>
    <row r="249" spans="1:14" ht="14.25">
      <c r="A249" s="20">
        <f t="shared" si="21"/>
        <v>20</v>
      </c>
      <c r="B249" s="30" t="str">
        <f>'[1]Головлі'!B249</f>
        <v>Вогнегасники</v>
      </c>
      <c r="C249" s="13" t="s">
        <v>16</v>
      </c>
      <c r="D249" s="12"/>
      <c r="E249" s="12"/>
      <c r="F249" s="12"/>
      <c r="G249" s="12"/>
      <c r="H249" s="14"/>
      <c r="I249" s="14"/>
      <c r="J249" s="14"/>
      <c r="K249" s="14"/>
      <c r="L249" s="14"/>
      <c r="M249" s="14"/>
      <c r="N249" s="7">
        <f t="shared" si="19"/>
        <v>0</v>
      </c>
    </row>
    <row r="250" spans="1:14" ht="15">
      <c r="A250" s="20">
        <f t="shared" si="21"/>
        <v>21</v>
      </c>
      <c r="B250" s="30" t="str">
        <f>'[1]Головлі'!B250</f>
        <v>Медикаменти</v>
      </c>
      <c r="C250" s="14"/>
      <c r="D250" s="22"/>
      <c r="E250" s="22"/>
      <c r="F250" s="22"/>
      <c r="G250" s="22"/>
      <c r="H250" s="14"/>
      <c r="I250" s="14"/>
      <c r="J250" s="14"/>
      <c r="K250" s="14"/>
      <c r="L250" s="14"/>
      <c r="M250" s="14"/>
      <c r="N250" s="7">
        <f t="shared" si="19"/>
        <v>0</v>
      </c>
    </row>
    <row r="251" spans="1:14" ht="15">
      <c r="A251" s="20">
        <f t="shared" si="21"/>
        <v>22</v>
      </c>
      <c r="B251" s="30" t="str">
        <f>'[1]Головлі'!B251</f>
        <v>Печатка</v>
      </c>
      <c r="C251" s="14" t="s">
        <v>16</v>
      </c>
      <c r="D251" s="22"/>
      <c r="E251" s="22"/>
      <c r="F251" s="22"/>
      <c r="G251" s="22"/>
      <c r="H251" s="14"/>
      <c r="I251" s="14"/>
      <c r="J251" s="14"/>
      <c r="K251" s="14"/>
      <c r="L251" s="14"/>
      <c r="M251" s="14"/>
      <c r="N251" s="7">
        <f t="shared" si="19"/>
        <v>0</v>
      </c>
    </row>
    <row r="252" spans="1:14" ht="14.25">
      <c r="A252" s="20">
        <f t="shared" si="21"/>
        <v>23</v>
      </c>
      <c r="B252" s="30" t="str">
        <f>'[1]Головлі'!B252</f>
        <v>Вивіска</v>
      </c>
      <c r="C252" s="13" t="s">
        <v>16</v>
      </c>
      <c r="D252" s="12"/>
      <c r="E252" s="12"/>
      <c r="F252" s="12"/>
      <c r="G252" s="12"/>
      <c r="H252" s="14"/>
      <c r="I252" s="14"/>
      <c r="J252" s="14"/>
      <c r="K252" s="14"/>
      <c r="L252" s="14"/>
      <c r="M252" s="14"/>
      <c r="N252" s="7">
        <f t="shared" si="19"/>
        <v>0</v>
      </c>
    </row>
    <row r="253" spans="1:14" ht="14.25">
      <c r="A253" s="23"/>
      <c r="B253" s="59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5" spans="1:14" ht="15">
      <c r="A255" s="5"/>
      <c r="B255" s="56" t="s">
        <v>41</v>
      </c>
      <c r="C255" s="5"/>
      <c r="D255" s="5"/>
      <c r="E255" s="4">
        <f>SUM(E257:E264)</f>
        <v>0</v>
      </c>
      <c r="F255" s="4">
        <f aca="true" t="shared" si="22" ref="F255:M255">SUM(F257:F264)</f>
        <v>0</v>
      </c>
      <c r="G255" s="4">
        <f t="shared" si="22"/>
        <v>48300</v>
      </c>
      <c r="H255" s="4">
        <f t="shared" si="22"/>
        <v>31300</v>
      </c>
      <c r="I255" s="4">
        <f t="shared" si="22"/>
        <v>0</v>
      </c>
      <c r="J255" s="4">
        <f t="shared" si="22"/>
        <v>0</v>
      </c>
      <c r="K255" s="4">
        <f t="shared" si="22"/>
        <v>0</v>
      </c>
      <c r="L255" s="4">
        <f>SUM(L257:L264)</f>
        <v>0</v>
      </c>
      <c r="M255" s="4">
        <f t="shared" si="22"/>
        <v>0</v>
      </c>
      <c r="N255" s="5">
        <f>SUM(E255:M255)</f>
        <v>79600</v>
      </c>
    </row>
    <row r="256" spans="2:7" ht="15">
      <c r="B256" s="57" t="s">
        <v>42</v>
      </c>
      <c r="C256" s="10" t="s">
        <v>43</v>
      </c>
      <c r="D256" s="7" t="s">
        <v>44</v>
      </c>
      <c r="E256" s="7" t="s">
        <v>45</v>
      </c>
      <c r="F256" s="7"/>
      <c r="G256" s="7"/>
    </row>
    <row r="257" spans="1:14" ht="14.25">
      <c r="A257" s="11">
        <v>1</v>
      </c>
      <c r="B257" s="30" t="str">
        <f>'[1]Головлі'!B257</f>
        <v>учні 1-4 класи</v>
      </c>
      <c r="C257" s="13">
        <v>46</v>
      </c>
      <c r="D257" s="12">
        <f>C257*100</f>
        <v>4600</v>
      </c>
      <c r="E257" s="12"/>
      <c r="F257" s="12"/>
      <c r="G257" s="12">
        <f>D257*6</f>
        <v>27600</v>
      </c>
      <c r="H257" s="14"/>
      <c r="I257" s="14"/>
      <c r="J257" s="14"/>
      <c r="K257" s="14"/>
      <c r="L257" s="14"/>
      <c r="M257" s="14"/>
      <c r="N257" s="7">
        <f aca="true" t="shared" si="23" ref="N257:N264">SUM(E257:M257)</f>
        <v>27600</v>
      </c>
    </row>
    <row r="258" spans="1:14" ht="14.25">
      <c r="A258" s="11">
        <v>2</v>
      </c>
      <c r="B258" s="30" t="str">
        <f>'[1]Головлі'!B258</f>
        <v>малозабезпечені</v>
      </c>
      <c r="C258" s="13">
        <v>18</v>
      </c>
      <c r="D258" s="12">
        <f aca="true" t="shared" si="24" ref="D258:D264">C258*100</f>
        <v>1800</v>
      </c>
      <c r="E258" s="12"/>
      <c r="F258" s="12"/>
      <c r="G258" s="12">
        <f>D258*9</f>
        <v>16200</v>
      </c>
      <c r="H258" s="14"/>
      <c r="I258" s="14"/>
      <c r="J258" s="14"/>
      <c r="K258" s="14"/>
      <c r="L258" s="14"/>
      <c r="M258" s="14"/>
      <c r="N258" s="7">
        <f t="shared" si="23"/>
        <v>16200</v>
      </c>
    </row>
    <row r="259" spans="1:14" ht="14.25">
      <c r="A259" s="11">
        <v>3</v>
      </c>
      <c r="B259" s="30" t="str">
        <f>'[1]Головлі'!B259</f>
        <v>діти-сироти</v>
      </c>
      <c r="C259" s="13">
        <v>4</v>
      </c>
      <c r="D259" s="12">
        <f t="shared" si="24"/>
        <v>400</v>
      </c>
      <c r="E259" s="12"/>
      <c r="F259" s="12"/>
      <c r="G259" s="12">
        <f>D259*9</f>
        <v>3600</v>
      </c>
      <c r="H259" s="14"/>
      <c r="I259" s="14"/>
      <c r="J259" s="14"/>
      <c r="K259" s="14"/>
      <c r="L259" s="14"/>
      <c r="M259" s="14"/>
      <c r="N259" s="7">
        <f t="shared" si="23"/>
        <v>3600</v>
      </c>
    </row>
    <row r="260" spans="1:14" ht="14.25">
      <c r="A260" s="11">
        <v>4</v>
      </c>
      <c r="B260" s="30" t="str">
        <f>'[1]Головлі'!B260</f>
        <v>учні АТО</v>
      </c>
      <c r="C260" s="13">
        <v>1</v>
      </c>
      <c r="D260" s="12">
        <f t="shared" si="24"/>
        <v>100</v>
      </c>
      <c r="E260" s="12"/>
      <c r="F260" s="12"/>
      <c r="G260" s="12">
        <f>D260*9</f>
        <v>900</v>
      </c>
      <c r="H260" s="14"/>
      <c r="I260" s="14"/>
      <c r="J260" s="14"/>
      <c r="K260" s="14"/>
      <c r="L260" s="14"/>
      <c r="M260" s="14"/>
      <c r="N260" s="7">
        <f t="shared" si="23"/>
        <v>900</v>
      </c>
    </row>
    <row r="261" spans="1:14" ht="14.25">
      <c r="A261" s="11">
        <v>5</v>
      </c>
      <c r="B261" s="30" t="str">
        <f>'[1]Головлі'!B261</f>
        <v>діти малозаб і сироди ДНЗ</v>
      </c>
      <c r="C261" s="13">
        <v>5</v>
      </c>
      <c r="D261" s="12">
        <f t="shared" si="24"/>
        <v>500</v>
      </c>
      <c r="E261" s="12"/>
      <c r="F261" s="12"/>
      <c r="G261" s="12"/>
      <c r="H261" s="14">
        <f>D261*15</f>
        <v>7500</v>
      </c>
      <c r="I261" s="14"/>
      <c r="J261" s="14"/>
      <c r="K261" s="14"/>
      <c r="L261" s="14"/>
      <c r="M261" s="14"/>
      <c r="N261" s="7">
        <f t="shared" si="23"/>
        <v>7500</v>
      </c>
    </row>
    <row r="262" spans="1:14" ht="14.25">
      <c r="A262" s="11">
        <v>6</v>
      </c>
      <c r="B262" s="30" t="str">
        <f>'[1]Головлі'!B262</f>
        <v>діти АТО ДНЗ</v>
      </c>
      <c r="C262" s="13">
        <v>0</v>
      </c>
      <c r="D262" s="12">
        <f t="shared" si="24"/>
        <v>0</v>
      </c>
      <c r="H262" s="14">
        <f>D262*15</f>
        <v>0</v>
      </c>
      <c r="N262" s="7">
        <f t="shared" si="23"/>
        <v>0</v>
      </c>
    </row>
    <row r="263" spans="1:14" ht="14.25">
      <c r="A263" s="11">
        <v>7</v>
      </c>
      <c r="B263" s="30" t="str">
        <f>'[1]Головлі'!B263</f>
        <v>діти з багатод сімей ДНЗ</v>
      </c>
      <c r="C263" s="13">
        <v>7</v>
      </c>
      <c r="D263" s="12">
        <f t="shared" si="24"/>
        <v>700</v>
      </c>
      <c r="H263" s="14">
        <f>D263*11</f>
        <v>7700</v>
      </c>
      <c r="L263" s="14"/>
      <c r="N263" s="7">
        <f t="shared" si="23"/>
        <v>7700</v>
      </c>
    </row>
    <row r="264" spans="1:14" ht="14.25">
      <c r="A264" s="11">
        <v>8</v>
      </c>
      <c r="B264" s="30" t="str">
        <f>'[1]Головлі'!B264</f>
        <v>діти не пільгові категорії ДНЗ</v>
      </c>
      <c r="C264" s="13">
        <v>23</v>
      </c>
      <c r="D264" s="12">
        <f t="shared" si="24"/>
        <v>2300</v>
      </c>
      <c r="H264" s="14">
        <f>D264*7</f>
        <v>16100</v>
      </c>
      <c r="L264" s="14"/>
      <c r="N264" s="7">
        <f t="shared" si="23"/>
        <v>16100</v>
      </c>
    </row>
    <row r="265" ht="14.25">
      <c r="B265" s="30"/>
    </row>
    <row r="266" spans="1:14" ht="15">
      <c r="A266" s="5"/>
      <c r="B266" s="56" t="s">
        <v>46</v>
      </c>
      <c r="C266" s="5"/>
      <c r="D266" s="5"/>
      <c r="E266" s="24">
        <f aca="true" t="shared" si="25" ref="E266:M266">E268+E269+E270+E271+E272+E273+E274+E275+E276+E277+E282+E283+E284+E285+E286+E287+E288+E289+E290+E291+E292+E293+E294+E295+E309+E310+E311+E312+E313+E314+E315+E316+E317+E318+E319+E320+E321+E322+E323+E324+E325+E326</f>
        <v>0</v>
      </c>
      <c r="F266" s="24">
        <f t="shared" si="25"/>
        <v>0</v>
      </c>
      <c r="G266" s="24">
        <f t="shared" si="25"/>
        <v>50627</v>
      </c>
      <c r="H266" s="24">
        <f t="shared" si="25"/>
        <v>0</v>
      </c>
      <c r="I266" s="24">
        <f t="shared" si="25"/>
        <v>0</v>
      </c>
      <c r="J266" s="24">
        <f>J268+J269+J270+J271+J272+J273+J274+J275+J276+J277+J282+J283+J284+J285+J286+J287+J288+J289+J290+J291+J292+J293+J294+J295+J309+J310+J311+J312+J313+J314+J315+J316+J317+J318+J319+J320+J321+J322+J323+J324+J325+J326</f>
        <v>0</v>
      </c>
      <c r="K266" s="24">
        <f t="shared" si="25"/>
        <v>0</v>
      </c>
      <c r="L266" s="24">
        <f t="shared" si="25"/>
        <v>0</v>
      </c>
      <c r="M266" s="24">
        <f t="shared" si="25"/>
        <v>0</v>
      </c>
      <c r="N266" s="25">
        <f>SUM(E266:M266)</f>
        <v>50627</v>
      </c>
    </row>
    <row r="267" ht="12.75">
      <c r="C267" t="s">
        <v>14</v>
      </c>
    </row>
    <row r="268" spans="1:14" ht="14.25">
      <c r="A268" s="12">
        <v>1</v>
      </c>
      <c r="B268" s="30" t="str">
        <f>'[1]Головлі'!B268</f>
        <v>Підвіз учнів</v>
      </c>
      <c r="C268" s="26"/>
      <c r="D268" s="12"/>
      <c r="E268" s="12"/>
      <c r="F268" s="12"/>
      <c r="G268" s="12"/>
      <c r="H268" s="27"/>
      <c r="I268" s="12"/>
      <c r="J268" s="12"/>
      <c r="K268" s="12"/>
      <c r="L268" s="12"/>
      <c r="M268" s="12"/>
      <c r="N268" s="7">
        <f aca="true" t="shared" si="26" ref="N268:N327">SUM(E268:M268)</f>
        <v>0</v>
      </c>
    </row>
    <row r="269" spans="1:14" ht="14.25">
      <c r="A269" s="12">
        <f>A268+1</f>
        <v>2</v>
      </c>
      <c r="B269" s="30" t="str">
        <f>'[1]Головлі'!B269</f>
        <v>Підвіз вчителів</v>
      </c>
      <c r="C269" s="12"/>
      <c r="D269" s="12"/>
      <c r="E269" s="12"/>
      <c r="F269" s="12"/>
      <c r="G269" s="15">
        <v>27336</v>
      </c>
      <c r="H269" s="27"/>
      <c r="I269" s="12"/>
      <c r="J269" s="12"/>
      <c r="K269" s="12"/>
      <c r="L269" s="12"/>
      <c r="M269" s="12"/>
      <c r="N269" s="7">
        <f t="shared" si="26"/>
        <v>27336</v>
      </c>
    </row>
    <row r="270" spans="1:14" ht="14.25">
      <c r="A270" s="12">
        <f aca="true" t="shared" si="27" ref="A270:A277">A269+1</f>
        <v>3</v>
      </c>
      <c r="B270" s="30" t="str">
        <f>'[1]Головлі'!B270</f>
        <v>Страхування автобуса</v>
      </c>
      <c r="C270" s="15">
        <v>2</v>
      </c>
      <c r="D270" s="12">
        <v>700</v>
      </c>
      <c r="E270" s="12"/>
      <c r="F270" s="12"/>
      <c r="G270" s="12">
        <f>C270*D270</f>
        <v>1400</v>
      </c>
      <c r="H270" s="27"/>
      <c r="I270" s="12"/>
      <c r="J270" s="12"/>
      <c r="K270" s="12"/>
      <c r="L270" s="12"/>
      <c r="M270" s="12"/>
      <c r="N270" s="7">
        <f t="shared" si="26"/>
        <v>1400</v>
      </c>
    </row>
    <row r="271" spans="1:14" ht="14.25">
      <c r="A271" s="12">
        <f t="shared" si="27"/>
        <v>4</v>
      </c>
      <c r="B271" s="30" t="str">
        <f>'[1]Головлі'!B271</f>
        <v>Технічнеобслуговування автобусів</v>
      </c>
      <c r="C271" s="12"/>
      <c r="D271" s="15"/>
      <c r="E271" s="12"/>
      <c r="F271" s="12"/>
      <c r="G271" s="12">
        <v>3500</v>
      </c>
      <c r="H271" s="27"/>
      <c r="I271" s="12"/>
      <c r="J271" s="12"/>
      <c r="K271" s="12"/>
      <c r="L271" s="12"/>
      <c r="M271" s="12"/>
      <c r="N271" s="7">
        <f t="shared" si="26"/>
        <v>3500</v>
      </c>
    </row>
    <row r="272" spans="1:14" ht="14.25">
      <c r="A272" s="12">
        <f t="shared" si="27"/>
        <v>5</v>
      </c>
      <c r="B272" s="30" t="str">
        <f>'[1]Головлі'!B272</f>
        <v>Реєстрація автобуса</v>
      </c>
      <c r="C272" s="12"/>
      <c r="D272" s="12"/>
      <c r="E272" s="12"/>
      <c r="F272" s="12"/>
      <c r="G272" s="12"/>
      <c r="H272" s="27"/>
      <c r="I272" s="12"/>
      <c r="J272" s="12"/>
      <c r="K272" s="12"/>
      <c r="L272" s="12"/>
      <c r="M272" s="12"/>
      <c r="N272" s="7">
        <f t="shared" si="26"/>
        <v>0</v>
      </c>
    </row>
    <row r="273" spans="1:14" ht="14.25">
      <c r="A273" s="12">
        <f t="shared" si="27"/>
        <v>6</v>
      </c>
      <c r="B273" s="30" t="str">
        <f>'[1]Головлі'!B273</f>
        <v>Техогляд автобусів</v>
      </c>
      <c r="C273" s="15">
        <v>2</v>
      </c>
      <c r="D273" s="12">
        <v>600</v>
      </c>
      <c r="E273" s="12"/>
      <c r="F273" s="12"/>
      <c r="G273" s="12">
        <f>C273*D273</f>
        <v>1200</v>
      </c>
      <c r="H273" s="27"/>
      <c r="I273" s="12"/>
      <c r="J273" s="12"/>
      <c r="K273" s="12"/>
      <c r="L273" s="12"/>
      <c r="M273" s="12"/>
      <c r="N273" s="7">
        <f t="shared" si="26"/>
        <v>1200</v>
      </c>
    </row>
    <row r="274" spans="1:14" ht="14.25">
      <c r="A274" s="12">
        <f t="shared" si="27"/>
        <v>7</v>
      </c>
      <c r="B274" s="30" t="str">
        <f>'[1]Головлі'!B274</f>
        <v>Передрейсовий огляд</v>
      </c>
      <c r="C274" s="15">
        <v>6</v>
      </c>
      <c r="D274" s="27">
        <v>300</v>
      </c>
      <c r="E274" s="12"/>
      <c r="F274" s="12"/>
      <c r="G274" s="12">
        <f>C274*D274</f>
        <v>1800</v>
      </c>
      <c r="H274" s="27"/>
      <c r="I274" s="12"/>
      <c r="J274" s="12"/>
      <c r="K274" s="12"/>
      <c r="L274" s="12"/>
      <c r="M274" s="12"/>
      <c r="N274" s="7">
        <f t="shared" si="26"/>
        <v>1800</v>
      </c>
    </row>
    <row r="275" spans="1:14" ht="14.25">
      <c r="A275" s="12">
        <f t="shared" si="27"/>
        <v>8</v>
      </c>
      <c r="B275" s="30" t="str">
        <f>'[1]Головлі'!B275</f>
        <v>Встановлення пожежної сигналізації</v>
      </c>
      <c r="C275" s="12"/>
      <c r="D275" s="12"/>
      <c r="E275" s="12"/>
      <c r="F275" s="12"/>
      <c r="G275" s="12"/>
      <c r="H275" s="27"/>
      <c r="I275" s="12"/>
      <c r="J275" s="12"/>
      <c r="K275" s="12"/>
      <c r="L275" s="12"/>
      <c r="M275" s="12"/>
      <c r="N275" s="7">
        <f t="shared" si="26"/>
        <v>0</v>
      </c>
    </row>
    <row r="276" spans="1:14" ht="14.25">
      <c r="A276" s="12">
        <f t="shared" si="27"/>
        <v>9</v>
      </c>
      <c r="B276" s="30" t="str">
        <f>'[1]Головлі'!B276</f>
        <v>Обслуговування пожежної сигналізації</v>
      </c>
      <c r="C276" s="15"/>
      <c r="D276" s="12">
        <v>150</v>
      </c>
      <c r="E276" s="12"/>
      <c r="F276" s="12"/>
      <c r="G276" s="12">
        <f>C276*D276</f>
        <v>0</v>
      </c>
      <c r="H276" s="12"/>
      <c r="I276" s="12"/>
      <c r="J276" s="12"/>
      <c r="K276" s="12"/>
      <c r="L276" s="12"/>
      <c r="M276" s="12"/>
      <c r="N276" s="7">
        <f t="shared" si="26"/>
        <v>0</v>
      </c>
    </row>
    <row r="277" spans="1:14" ht="14.25">
      <c r="A277" s="12">
        <f t="shared" si="27"/>
        <v>10</v>
      </c>
      <c r="B277" s="30" t="str">
        <f>'[1]Головлі'!B277</f>
        <v>Оплата телефонного зв'язку</v>
      </c>
      <c r="C277" s="12"/>
      <c r="D277" s="12"/>
      <c r="E277" s="12">
        <f>ROUND(E278+E279+E280+E281,0)</f>
        <v>0</v>
      </c>
      <c r="F277" s="12"/>
      <c r="G277" s="12">
        <f>ROUND(G278+G279+G280+G281,0)</f>
        <v>512</v>
      </c>
      <c r="H277" s="12">
        <f aca="true" t="shared" si="28" ref="H277:M277">ROUND(H278+H279+H280,0)</f>
        <v>0</v>
      </c>
      <c r="I277" s="12">
        <f t="shared" si="28"/>
        <v>0</v>
      </c>
      <c r="J277" s="12">
        <f t="shared" si="28"/>
        <v>0</v>
      </c>
      <c r="K277" s="12">
        <f t="shared" si="28"/>
        <v>0</v>
      </c>
      <c r="L277" s="12">
        <f t="shared" si="28"/>
        <v>0</v>
      </c>
      <c r="M277" s="12">
        <f t="shared" si="28"/>
        <v>0</v>
      </c>
      <c r="N277" s="7">
        <f t="shared" si="26"/>
        <v>512</v>
      </c>
    </row>
    <row r="278" spans="2:14" ht="14.25">
      <c r="B278" s="58" t="str">
        <f>'[1]Головлі'!B278</f>
        <v>абонплата</v>
      </c>
      <c r="C278" s="18">
        <v>56.87</v>
      </c>
      <c r="D278">
        <v>9</v>
      </c>
      <c r="E278" s="12"/>
      <c r="G278" s="12">
        <f>C278*D278</f>
        <v>511.83</v>
      </c>
      <c r="N278" s="7">
        <f t="shared" si="26"/>
        <v>511.83</v>
      </c>
    </row>
    <row r="279" spans="2:14" ht="14.25">
      <c r="B279" s="58" t="str">
        <f>'[1]Головлі'!B279</f>
        <v>оплата Інтернет</v>
      </c>
      <c r="C279" s="18"/>
      <c r="D279">
        <v>12</v>
      </c>
      <c r="E279" s="12"/>
      <c r="G279" s="12">
        <f>C279*D279</f>
        <v>0</v>
      </c>
      <c r="N279" s="7">
        <f t="shared" si="26"/>
        <v>0</v>
      </c>
    </row>
    <row r="280" spans="2:14" ht="12.75">
      <c r="B280" s="58" t="str">
        <f>'[1]Головлі'!B280</f>
        <v>міжміські розмови</v>
      </c>
      <c r="E280" s="19"/>
      <c r="F280" s="19"/>
      <c r="G280" s="19"/>
      <c r="N280" s="7">
        <f t="shared" si="26"/>
        <v>0</v>
      </c>
    </row>
    <row r="281" spans="2:14" ht="12.75">
      <c r="B281" s="58" t="str">
        <f>'[1]Головлі'!B281</f>
        <v>підключення до мережі Інтернет</v>
      </c>
      <c r="E281" s="19"/>
      <c r="F281" s="19"/>
      <c r="G281" s="19"/>
      <c r="N281" s="7">
        <f t="shared" si="26"/>
        <v>0</v>
      </c>
    </row>
    <row r="282" spans="1:14" ht="14.25">
      <c r="A282" s="12">
        <f>A277+1</f>
        <v>11</v>
      </c>
      <c r="B282" s="30" t="str">
        <f>'[1]Головлі'!B282</f>
        <v>Послуги банку</v>
      </c>
      <c r="C282" s="12"/>
      <c r="D282" s="12"/>
      <c r="E282" s="27"/>
      <c r="F282" s="27"/>
      <c r="G282" s="27"/>
      <c r="H282" s="12"/>
      <c r="I282" s="12"/>
      <c r="J282" s="12"/>
      <c r="K282" s="12"/>
      <c r="L282" s="12"/>
      <c r="M282" s="12"/>
      <c r="N282" s="7">
        <f t="shared" si="26"/>
        <v>0</v>
      </c>
    </row>
    <row r="283" spans="1:14" ht="14.25">
      <c r="A283" s="12">
        <f>A282+1</f>
        <v>12</v>
      </c>
      <c r="B283" s="30" t="str">
        <f>'[1]Головлі'!B283</f>
        <v>Пеерзарядка вогнегасників</v>
      </c>
      <c r="C283" s="28">
        <v>20</v>
      </c>
      <c r="D283" s="16">
        <v>90</v>
      </c>
      <c r="E283" s="29"/>
      <c r="F283" s="29"/>
      <c r="G283" s="12">
        <f>C283*D283</f>
        <v>1800</v>
      </c>
      <c r="H283" s="16"/>
      <c r="I283" s="16"/>
      <c r="J283" s="16"/>
      <c r="K283" s="16"/>
      <c r="L283" s="16"/>
      <c r="M283" s="16"/>
      <c r="N283" s="7">
        <f t="shared" si="26"/>
        <v>1800</v>
      </c>
    </row>
    <row r="284" spans="1:14" ht="14.25">
      <c r="A284" s="12">
        <f aca="true" t="shared" si="29" ref="A284:A318">A283+1</f>
        <v>13</v>
      </c>
      <c r="B284" s="30" t="str">
        <f>'[1]Головлі'!B284</f>
        <v>Обслуговування газової котельні</v>
      </c>
      <c r="C284" s="29">
        <v>1500</v>
      </c>
      <c r="D284" s="16">
        <v>4.5</v>
      </c>
      <c r="E284" s="29"/>
      <c r="F284" s="29"/>
      <c r="G284" s="12">
        <f>C284*D284</f>
        <v>6750</v>
      </c>
      <c r="H284" s="16"/>
      <c r="I284" s="16"/>
      <c r="J284" s="16"/>
      <c r="K284" s="16"/>
      <c r="L284" s="16"/>
      <c r="M284" s="16"/>
      <c r="N284" s="7">
        <f t="shared" si="26"/>
        <v>6750</v>
      </c>
    </row>
    <row r="285" spans="1:14" ht="29.25">
      <c r="A285" s="12">
        <f t="shared" si="29"/>
        <v>14</v>
      </c>
      <c r="B285" s="30" t="str">
        <f>'[1]Головлі'!B285</f>
        <v>Обслуговування підземного газопроводу</v>
      </c>
      <c r="C285" s="27"/>
      <c r="D285" s="12"/>
      <c r="E285" s="27"/>
      <c r="F285" s="27"/>
      <c r="G285" s="27"/>
      <c r="H285" s="22"/>
      <c r="I285" s="22"/>
      <c r="J285" s="22"/>
      <c r="K285" s="22"/>
      <c r="L285" s="22"/>
      <c r="M285" s="22"/>
      <c r="N285" s="7">
        <f t="shared" si="26"/>
        <v>0</v>
      </c>
    </row>
    <row r="286" spans="1:14" ht="14.25">
      <c r="A286" s="12">
        <f t="shared" si="29"/>
        <v>15</v>
      </c>
      <c r="B286" s="30" t="str">
        <f>'[1]Головлі'!B286</f>
        <v>Обслуговування електогосподарства</v>
      </c>
      <c r="C286" s="27"/>
      <c r="D286" s="12"/>
      <c r="E286" s="27"/>
      <c r="F286" s="27"/>
      <c r="G286" s="27"/>
      <c r="H286" s="12"/>
      <c r="I286" s="12"/>
      <c r="J286" s="12"/>
      <c r="K286" s="12"/>
      <c r="L286" s="12"/>
      <c r="M286" s="12"/>
      <c r="N286" s="7">
        <f t="shared" si="26"/>
        <v>0</v>
      </c>
    </row>
    <row r="287" spans="1:14" ht="14.25">
      <c r="A287" s="12">
        <f t="shared" si="29"/>
        <v>16</v>
      </c>
      <c r="B287" s="30" t="str">
        <f>'[1]Головлі'!B287</f>
        <v>Перевірка вимірювальних приладів</v>
      </c>
      <c r="C287" s="12"/>
      <c r="D287" s="12"/>
      <c r="E287" s="27"/>
      <c r="F287" s="27"/>
      <c r="G287" s="15"/>
      <c r="H287" s="12"/>
      <c r="I287" s="12"/>
      <c r="J287" s="12"/>
      <c r="K287" s="12"/>
      <c r="L287" s="12"/>
      <c r="M287" s="12"/>
      <c r="N287" s="7">
        <f t="shared" si="26"/>
        <v>0</v>
      </c>
    </row>
    <row r="288" spans="1:14" ht="14.25">
      <c r="A288" s="12">
        <f t="shared" si="29"/>
        <v>17</v>
      </c>
      <c r="B288" s="30" t="str">
        <f>'[1]Головлі'!B288</f>
        <v>Страхування дітей-сиріт</v>
      </c>
      <c r="C288" s="15">
        <v>4</v>
      </c>
      <c r="D288" s="12">
        <v>50</v>
      </c>
      <c r="E288" s="27"/>
      <c r="F288" s="27"/>
      <c r="G288" s="12">
        <f>C288*D288</f>
        <v>200</v>
      </c>
      <c r="H288" s="12"/>
      <c r="I288" s="12"/>
      <c r="J288" s="12"/>
      <c r="K288" s="12"/>
      <c r="L288" s="12"/>
      <c r="M288" s="12"/>
      <c r="N288" s="7">
        <f t="shared" si="26"/>
        <v>200</v>
      </c>
    </row>
    <row r="289" spans="1:14" ht="14.25">
      <c r="A289" s="12">
        <f t="shared" si="29"/>
        <v>18</v>
      </c>
      <c r="B289" s="30" t="str">
        <f>'[1]Головлі'!B289</f>
        <v>Вогнезахисна обробка</v>
      </c>
      <c r="C289" s="15"/>
      <c r="D289" s="12">
        <v>25</v>
      </c>
      <c r="E289" s="12"/>
      <c r="F289" s="27"/>
      <c r="G289" s="12">
        <f>C289*D289</f>
        <v>0</v>
      </c>
      <c r="H289" s="12"/>
      <c r="I289" s="12"/>
      <c r="J289" s="12"/>
      <c r="K289" s="12"/>
      <c r="L289" s="12"/>
      <c r="M289" s="12"/>
      <c r="N289" s="7">
        <f t="shared" si="26"/>
        <v>0</v>
      </c>
    </row>
    <row r="290" spans="1:14" ht="14.25">
      <c r="A290" s="12">
        <f t="shared" si="29"/>
        <v>19</v>
      </c>
      <c r="B290" s="30" t="str">
        <f>'[1]Головлі'!B290</f>
        <v>Ремонт грозовідводів</v>
      </c>
      <c r="C290" s="26"/>
      <c r="D290" s="12"/>
      <c r="E290" s="27"/>
      <c r="F290" s="27"/>
      <c r="G290" s="27"/>
      <c r="H290" s="12"/>
      <c r="I290" s="12"/>
      <c r="J290" s="12"/>
      <c r="K290" s="12"/>
      <c r="L290" s="12"/>
      <c r="M290" s="12"/>
      <c r="N290" s="7">
        <f t="shared" si="26"/>
        <v>0</v>
      </c>
    </row>
    <row r="291" spans="1:14" ht="14.25">
      <c r="A291" s="12">
        <f t="shared" si="29"/>
        <v>20</v>
      </c>
      <c r="B291" s="30" t="str">
        <f>'[1]Головлі'!B291</f>
        <v>Виміри опору ізоляції</v>
      </c>
      <c r="C291" s="12"/>
      <c r="D291" s="12"/>
      <c r="E291" s="27"/>
      <c r="F291" s="27"/>
      <c r="G291" s="15"/>
      <c r="H291" s="12"/>
      <c r="I291" s="12"/>
      <c r="J291" s="12"/>
      <c r="K291" s="12"/>
      <c r="L291" s="12"/>
      <c r="M291" s="12"/>
      <c r="N291" s="7">
        <f t="shared" si="26"/>
        <v>0</v>
      </c>
    </row>
    <row r="292" spans="1:14" ht="28.5">
      <c r="A292" s="12">
        <f t="shared" si="29"/>
        <v>21</v>
      </c>
      <c r="B292" s="30" t="str">
        <f>'[1]Головлі'!B292</f>
        <v>Ремонт електрообладнання та електропроводки</v>
      </c>
      <c r="C292" s="12"/>
      <c r="D292" s="12"/>
      <c r="E292" s="27"/>
      <c r="F292" s="27"/>
      <c r="G292" s="27"/>
      <c r="H292" s="12"/>
      <c r="I292" s="12"/>
      <c r="J292" s="12"/>
      <c r="K292" s="12"/>
      <c r="L292" s="12"/>
      <c r="M292" s="12"/>
      <c r="N292" s="7">
        <f t="shared" si="26"/>
        <v>0</v>
      </c>
    </row>
    <row r="293" spans="1:14" ht="14.25">
      <c r="A293" s="12">
        <f t="shared" si="29"/>
        <v>22</v>
      </c>
      <c r="B293" s="30" t="str">
        <f>'[1]Головлі'!B293</f>
        <v>Заземлення</v>
      </c>
      <c r="C293" s="12"/>
      <c r="D293" s="12"/>
      <c r="E293" s="27"/>
      <c r="F293" s="27"/>
      <c r="G293" s="27"/>
      <c r="H293" s="12"/>
      <c r="I293" s="12"/>
      <c r="J293" s="12"/>
      <c r="K293" s="12"/>
      <c r="L293" s="12"/>
      <c r="M293" s="12"/>
      <c r="N293" s="7">
        <f t="shared" si="26"/>
        <v>0</v>
      </c>
    </row>
    <row r="294" spans="1:14" ht="14.25">
      <c r="A294" s="12">
        <f t="shared" si="29"/>
        <v>23</v>
      </c>
      <c r="B294" s="30" t="str">
        <f>'[1]Головлі'!B294</f>
        <v>Обстеження димоходів, вентиляцій</v>
      </c>
      <c r="C294" s="26"/>
      <c r="D294" s="26"/>
      <c r="E294" s="27"/>
      <c r="F294" s="27"/>
      <c r="G294" s="15"/>
      <c r="H294" s="12"/>
      <c r="I294" s="12"/>
      <c r="J294" s="12"/>
      <c r="K294" s="12"/>
      <c r="L294" s="12"/>
      <c r="M294" s="12"/>
      <c r="N294" s="7">
        <f t="shared" si="26"/>
        <v>0</v>
      </c>
    </row>
    <row r="295" spans="1:14" ht="14.25">
      <c r="A295" s="12">
        <f t="shared" si="29"/>
        <v>24</v>
      </c>
      <c r="B295" s="30" t="str">
        <f>'[1]Головлі'!B295</f>
        <v>ПОТОЧНІ РЕМОНТИ</v>
      </c>
      <c r="C295" s="26"/>
      <c r="D295" s="26"/>
      <c r="E295" s="12">
        <f>SUM(E296:E308)</f>
        <v>0</v>
      </c>
      <c r="F295" s="12">
        <f aca="true" t="shared" si="30" ref="F295:N295">SUM(F296:F308)</f>
        <v>0</v>
      </c>
      <c r="G295" s="12">
        <f t="shared" si="30"/>
        <v>0</v>
      </c>
      <c r="H295" s="12">
        <f t="shared" si="30"/>
        <v>0</v>
      </c>
      <c r="I295" s="12">
        <f t="shared" si="30"/>
        <v>0</v>
      </c>
      <c r="J295" s="12">
        <f t="shared" si="30"/>
        <v>0</v>
      </c>
      <c r="K295" s="12">
        <f t="shared" si="30"/>
        <v>0</v>
      </c>
      <c r="L295" s="12">
        <f t="shared" si="30"/>
        <v>0</v>
      </c>
      <c r="M295" s="12">
        <f t="shared" si="30"/>
        <v>0</v>
      </c>
      <c r="N295" s="12">
        <f t="shared" si="30"/>
        <v>0</v>
      </c>
    </row>
    <row r="296" spans="1:14" ht="14.25">
      <c r="A296" s="12"/>
      <c r="B296" s="30" t="str">
        <f>'[1]Головлі'!B296</f>
        <v>Поточний ремонт </v>
      </c>
      <c r="C296" s="26"/>
      <c r="D296" s="26"/>
      <c r="E296" s="12"/>
      <c r="F296" s="12"/>
      <c r="G296" s="12"/>
      <c r="H296" s="12"/>
      <c r="I296" s="12"/>
      <c r="J296" s="12"/>
      <c r="K296" s="12"/>
      <c r="L296" s="12"/>
      <c r="M296" s="12"/>
      <c r="N296" s="7">
        <f>SUM(E296:M296)</f>
        <v>0</v>
      </c>
    </row>
    <row r="297" spans="1:14" ht="14.25">
      <c r="A297" s="12"/>
      <c r="B297" s="30" t="str">
        <f>'[1]Головлі'!B297</f>
        <v>Поточний ремонт </v>
      </c>
      <c r="C297" s="26"/>
      <c r="D297" s="26"/>
      <c r="E297" s="12"/>
      <c r="F297" s="12"/>
      <c r="G297" s="12"/>
      <c r="H297" s="12"/>
      <c r="I297" s="12"/>
      <c r="J297" s="12"/>
      <c r="K297" s="12"/>
      <c r="L297" s="12"/>
      <c r="M297" s="12"/>
      <c r="N297" s="7">
        <f t="shared" si="26"/>
        <v>0</v>
      </c>
    </row>
    <row r="298" spans="1:14" ht="14.25">
      <c r="A298" s="12"/>
      <c r="B298" s="30" t="str">
        <f>'[1]Головлі'!B298</f>
        <v>Поточний ремонт </v>
      </c>
      <c r="C298" s="26"/>
      <c r="D298" s="26"/>
      <c r="E298" s="12"/>
      <c r="F298" s="12"/>
      <c r="G298" s="12"/>
      <c r="H298" s="12"/>
      <c r="I298" s="12"/>
      <c r="J298" s="12"/>
      <c r="K298" s="12"/>
      <c r="L298" s="12"/>
      <c r="M298" s="12"/>
      <c r="N298" s="7">
        <f t="shared" si="26"/>
        <v>0</v>
      </c>
    </row>
    <row r="299" spans="1:14" ht="14.25">
      <c r="A299" s="12"/>
      <c r="B299" s="30" t="str">
        <f>'[1]Головлі'!B299</f>
        <v>Поточний ремонт </v>
      </c>
      <c r="C299" s="26"/>
      <c r="D299" s="26"/>
      <c r="E299" s="12"/>
      <c r="F299" s="12"/>
      <c r="G299" s="12"/>
      <c r="H299" s="12"/>
      <c r="I299" s="12"/>
      <c r="J299" s="12"/>
      <c r="K299" s="12"/>
      <c r="L299" s="12"/>
      <c r="M299" s="12"/>
      <c r="N299" s="7">
        <f t="shared" si="26"/>
        <v>0</v>
      </c>
    </row>
    <row r="300" spans="1:14" ht="14.25">
      <c r="A300" s="12"/>
      <c r="B300" s="30" t="str">
        <f>'[1]Головлі'!B300</f>
        <v>Поточний ремонт </v>
      </c>
      <c r="C300" s="26"/>
      <c r="D300" s="26"/>
      <c r="E300" s="12"/>
      <c r="F300" s="12"/>
      <c r="G300" s="12"/>
      <c r="H300" s="12"/>
      <c r="I300" s="12"/>
      <c r="J300" s="12"/>
      <c r="K300" s="12"/>
      <c r="L300" s="12"/>
      <c r="M300" s="12"/>
      <c r="N300" s="7">
        <f t="shared" si="26"/>
        <v>0</v>
      </c>
    </row>
    <row r="301" spans="1:14" ht="14.25">
      <c r="A301" s="12"/>
      <c r="B301" s="30" t="str">
        <f>'[1]Головлі'!B301</f>
        <v>Поточний ремонт </v>
      </c>
      <c r="C301" s="26"/>
      <c r="D301" s="26"/>
      <c r="E301" s="12"/>
      <c r="F301" s="12"/>
      <c r="G301" s="12"/>
      <c r="H301" s="12"/>
      <c r="I301" s="12"/>
      <c r="J301" s="12"/>
      <c r="K301" s="12"/>
      <c r="L301" s="12"/>
      <c r="M301" s="12"/>
      <c r="N301" s="7">
        <f t="shared" si="26"/>
        <v>0</v>
      </c>
    </row>
    <row r="302" spans="1:14" ht="14.25">
      <c r="A302" s="12"/>
      <c r="B302" s="30" t="str">
        <f>'[1]Головлі'!B302</f>
        <v>Поточний ремонт </v>
      </c>
      <c r="C302" s="26"/>
      <c r="D302" s="26"/>
      <c r="E302" s="12"/>
      <c r="F302" s="12"/>
      <c r="G302" s="12"/>
      <c r="H302" s="12"/>
      <c r="I302" s="12"/>
      <c r="J302" s="12"/>
      <c r="K302" s="12"/>
      <c r="L302" s="12"/>
      <c r="M302" s="12"/>
      <c r="N302" s="7">
        <f t="shared" si="26"/>
        <v>0</v>
      </c>
    </row>
    <row r="303" spans="1:14" ht="14.25">
      <c r="A303" s="12"/>
      <c r="B303" s="30" t="str">
        <f>'[1]Головлі'!B303</f>
        <v>Поточний ремонт </v>
      </c>
      <c r="C303" s="26"/>
      <c r="D303" s="26"/>
      <c r="E303" s="12"/>
      <c r="F303" s="12"/>
      <c r="G303" s="12"/>
      <c r="H303" s="12"/>
      <c r="I303" s="12"/>
      <c r="J303" s="12"/>
      <c r="K303" s="12"/>
      <c r="L303" s="12"/>
      <c r="M303" s="12"/>
      <c r="N303" s="7">
        <f t="shared" si="26"/>
        <v>0</v>
      </c>
    </row>
    <row r="304" spans="1:14" ht="14.25">
      <c r="A304" s="12"/>
      <c r="B304" s="30" t="str">
        <f>'[1]Головлі'!B304</f>
        <v>Поточний ремонт </v>
      </c>
      <c r="C304" s="26"/>
      <c r="D304" s="26"/>
      <c r="E304" s="12"/>
      <c r="F304" s="12"/>
      <c r="G304" s="12"/>
      <c r="H304" s="12"/>
      <c r="I304" s="12"/>
      <c r="J304" s="12"/>
      <c r="K304" s="12"/>
      <c r="L304" s="12"/>
      <c r="M304" s="12"/>
      <c r="N304" s="7">
        <f t="shared" si="26"/>
        <v>0</v>
      </c>
    </row>
    <row r="305" spans="1:14" ht="14.25">
      <c r="A305" s="12"/>
      <c r="B305" s="30" t="str">
        <f>'[1]Головлі'!B305</f>
        <v>Поточний ремонт </v>
      </c>
      <c r="C305" s="26"/>
      <c r="D305" s="26"/>
      <c r="E305" s="12"/>
      <c r="F305" s="12"/>
      <c r="G305" s="12"/>
      <c r="H305" s="12"/>
      <c r="I305" s="12"/>
      <c r="J305" s="12"/>
      <c r="K305" s="12"/>
      <c r="L305" s="12"/>
      <c r="M305" s="12"/>
      <c r="N305" s="7">
        <f t="shared" si="26"/>
        <v>0</v>
      </c>
    </row>
    <row r="306" spans="1:14" ht="14.25">
      <c r="A306" s="12"/>
      <c r="B306" s="30" t="str">
        <f>'[1]Головлі'!B306</f>
        <v>Поточний ремонт </v>
      </c>
      <c r="C306" s="26"/>
      <c r="D306" s="26"/>
      <c r="E306" s="12"/>
      <c r="F306" s="12"/>
      <c r="G306" s="12"/>
      <c r="H306" s="12"/>
      <c r="I306" s="12"/>
      <c r="J306" s="12"/>
      <c r="K306" s="12"/>
      <c r="L306" s="12"/>
      <c r="M306" s="12"/>
      <c r="N306" s="7">
        <f t="shared" si="26"/>
        <v>0</v>
      </c>
    </row>
    <row r="307" spans="1:14" ht="14.25">
      <c r="A307" s="12"/>
      <c r="B307" s="30" t="str">
        <f>'[1]Головлі'!B307</f>
        <v>Поточний ремонт </v>
      </c>
      <c r="C307" s="26"/>
      <c r="D307" s="26"/>
      <c r="E307" s="12"/>
      <c r="F307" s="12"/>
      <c r="G307" s="12"/>
      <c r="H307" s="12"/>
      <c r="I307" s="12"/>
      <c r="J307" s="12"/>
      <c r="K307" s="12"/>
      <c r="L307" s="12"/>
      <c r="M307" s="12"/>
      <c r="N307" s="7">
        <f t="shared" si="26"/>
        <v>0</v>
      </c>
    </row>
    <row r="308" spans="1:14" ht="14.25">
      <c r="A308" s="12"/>
      <c r="B308" s="30" t="str">
        <f>'[1]Головлі'!B308</f>
        <v>Поточний ремонт </v>
      </c>
      <c r="C308" s="26"/>
      <c r="D308" s="26"/>
      <c r="E308" s="12"/>
      <c r="F308" s="12"/>
      <c r="G308" s="12"/>
      <c r="H308" s="12"/>
      <c r="I308" s="12"/>
      <c r="J308" s="12"/>
      <c r="K308" s="12"/>
      <c r="L308" s="12"/>
      <c r="M308" s="12"/>
      <c r="N308" s="7">
        <f t="shared" si="26"/>
        <v>0</v>
      </c>
    </row>
    <row r="309" spans="1:14" ht="14.25">
      <c r="A309" s="12">
        <f>A295+1</f>
        <v>25</v>
      </c>
      <c r="B309" s="30" t="str">
        <f>'[1]Головлі'!B309</f>
        <v>Заправка картриджів</v>
      </c>
      <c r="C309" s="15"/>
      <c r="D309" s="27">
        <v>100</v>
      </c>
      <c r="E309" s="12"/>
      <c r="F309" s="12"/>
      <c r="G309" s="12">
        <f>C309*D309</f>
        <v>0</v>
      </c>
      <c r="H309" s="12"/>
      <c r="I309" s="12"/>
      <c r="J309" s="12"/>
      <c r="K309" s="12"/>
      <c r="L309" s="12"/>
      <c r="M309" s="12"/>
      <c r="N309" s="7">
        <f t="shared" si="26"/>
        <v>0</v>
      </c>
    </row>
    <row r="310" spans="1:14" ht="14.25">
      <c r="A310" s="12">
        <f t="shared" si="29"/>
        <v>26</v>
      </c>
      <c r="B310" s="30" t="str">
        <f>'[1]Головлі'!B310</f>
        <v>Атестація робочих місць</v>
      </c>
      <c r="C310" s="13"/>
      <c r="D310" s="13"/>
      <c r="E310" s="27"/>
      <c r="F310" s="27"/>
      <c r="G310" s="27"/>
      <c r="H310" s="13"/>
      <c r="I310" s="13"/>
      <c r="J310" s="13"/>
      <c r="K310" s="13"/>
      <c r="L310" s="13"/>
      <c r="M310" s="13"/>
      <c r="N310" s="7">
        <f t="shared" si="26"/>
        <v>0</v>
      </c>
    </row>
    <row r="311" spans="1:14" ht="28.5">
      <c r="A311" s="12">
        <f t="shared" si="29"/>
        <v>27</v>
      </c>
      <c r="B311" s="30" t="str">
        <f>'[1]Головлі'!B311</f>
        <v>Виготовлення атестатів та свідоцтв</v>
      </c>
      <c r="C311" s="31">
        <f>8+5</f>
        <v>13</v>
      </c>
      <c r="D311" s="13">
        <v>55</v>
      </c>
      <c r="E311" s="12"/>
      <c r="F311" s="12"/>
      <c r="G311" s="12">
        <f>C311*D311</f>
        <v>715</v>
      </c>
      <c r="H311" s="13"/>
      <c r="I311" s="13"/>
      <c r="J311" s="13"/>
      <c r="K311" s="13"/>
      <c r="L311" s="13"/>
      <c r="M311" s="13"/>
      <c r="N311" s="7">
        <f t="shared" si="26"/>
        <v>715</v>
      </c>
    </row>
    <row r="312" spans="1:14" ht="28.5">
      <c r="A312" s="12">
        <f t="shared" si="29"/>
        <v>28</v>
      </c>
      <c r="B312" s="30" t="str">
        <f>'[1]Головлі'!B312</f>
        <v>Свідоцтво на право власності на землю</v>
      </c>
      <c r="C312" s="13"/>
      <c r="D312" s="13"/>
      <c r="E312" s="12"/>
      <c r="F312" s="12"/>
      <c r="G312" s="12"/>
      <c r="H312" s="13"/>
      <c r="I312" s="13"/>
      <c r="J312" s="13"/>
      <c r="K312" s="13"/>
      <c r="L312" s="13"/>
      <c r="M312" s="13"/>
      <c r="N312" s="7">
        <f t="shared" si="26"/>
        <v>0</v>
      </c>
    </row>
    <row r="313" spans="1:14" ht="14.25">
      <c r="A313" s="12">
        <f t="shared" si="29"/>
        <v>29</v>
      </c>
      <c r="B313" s="30" t="str">
        <f>'[1]Головлі'!B313</f>
        <v>Порізка лісоматеріалів</v>
      </c>
      <c r="C313" s="13"/>
      <c r="D313" s="13"/>
      <c r="E313" s="12"/>
      <c r="F313" s="12"/>
      <c r="G313" s="12"/>
      <c r="H313" s="13"/>
      <c r="I313" s="13"/>
      <c r="J313" s="13"/>
      <c r="K313" s="13"/>
      <c r="L313" s="13"/>
      <c r="M313" s="13"/>
      <c r="N313" s="7">
        <f t="shared" si="26"/>
        <v>0</v>
      </c>
    </row>
    <row r="314" spans="1:14" ht="14.25">
      <c r="A314" s="12">
        <f t="shared" si="29"/>
        <v>30</v>
      </c>
      <c r="B314" s="30" t="str">
        <f>'[1]Головлі'!B314</f>
        <v>Програмний комплекс "Курс"</v>
      </c>
      <c r="C314" s="19"/>
      <c r="D314" s="19"/>
      <c r="E314" s="27"/>
      <c r="F314" s="27"/>
      <c r="G314" s="27"/>
      <c r="H314" s="19"/>
      <c r="I314" s="19"/>
      <c r="J314" s="19"/>
      <c r="K314" s="19"/>
      <c r="L314" s="19"/>
      <c r="M314" s="19"/>
      <c r="N314" s="7">
        <f t="shared" si="26"/>
        <v>0</v>
      </c>
    </row>
    <row r="315" spans="1:14" ht="14.25">
      <c r="A315" s="12">
        <f t="shared" si="29"/>
        <v>31</v>
      </c>
      <c r="B315" s="30" t="str">
        <f>'[1]Головлі'!B315</f>
        <v>Дератизація</v>
      </c>
      <c r="C315" s="18">
        <v>2090</v>
      </c>
      <c r="D315" s="32">
        <f>G315/C315</f>
        <v>0.2698564593301435</v>
      </c>
      <c r="E315" s="27"/>
      <c r="F315" s="33"/>
      <c r="G315" s="64">
        <v>564</v>
      </c>
      <c r="H315" s="19"/>
      <c r="I315" s="19"/>
      <c r="J315" s="19"/>
      <c r="K315" s="19"/>
      <c r="L315" s="19"/>
      <c r="M315" s="19"/>
      <c r="N315" s="7">
        <f t="shared" si="26"/>
        <v>564</v>
      </c>
    </row>
    <row r="316" spans="1:14" ht="14.25">
      <c r="A316" s="12">
        <f t="shared" si="29"/>
        <v>32</v>
      </c>
      <c r="B316" s="30" t="str">
        <f>'[1]Головлі'!B316</f>
        <v>Вивіз нечистот</v>
      </c>
      <c r="C316" s="19"/>
      <c r="D316" s="19"/>
      <c r="E316" s="27"/>
      <c r="F316" s="27"/>
      <c r="G316" s="27"/>
      <c r="H316" s="19"/>
      <c r="I316" s="19"/>
      <c r="J316" s="19"/>
      <c r="K316" s="19"/>
      <c r="L316" s="19"/>
      <c r="M316" s="19"/>
      <c r="N316" s="7">
        <f t="shared" si="26"/>
        <v>0</v>
      </c>
    </row>
    <row r="317" spans="1:14" ht="14.25">
      <c r="A317" s="12">
        <f t="shared" si="29"/>
        <v>33</v>
      </c>
      <c r="B317" s="30" t="str">
        <f>'[1]Головлі'!B317</f>
        <v>Ремонт комп'ютера</v>
      </c>
      <c r="C317" s="19"/>
      <c r="D317" s="19"/>
      <c r="E317" s="27"/>
      <c r="F317" s="27"/>
      <c r="G317" s="27"/>
      <c r="H317" s="19"/>
      <c r="I317" s="19"/>
      <c r="J317" s="19"/>
      <c r="K317" s="19"/>
      <c r="L317" s="19"/>
      <c r="M317" s="19"/>
      <c r="N317" s="7">
        <f t="shared" si="26"/>
        <v>0</v>
      </c>
    </row>
    <row r="318" spans="1:14" ht="14.25">
      <c r="A318" s="12">
        <f t="shared" si="29"/>
        <v>34</v>
      </c>
      <c r="B318" s="30" t="str">
        <f>'[1]Головлі'!B318</f>
        <v>реєстрація статуту</v>
      </c>
      <c r="C318" s="19"/>
      <c r="D318" s="19"/>
      <c r="E318" s="27"/>
      <c r="F318" s="27"/>
      <c r="G318" s="27">
        <v>1000</v>
      </c>
      <c r="H318" s="19"/>
      <c r="I318" s="19"/>
      <c r="J318" s="19"/>
      <c r="K318" s="19"/>
      <c r="L318" s="19"/>
      <c r="M318" s="19"/>
      <c r="N318" s="7">
        <f t="shared" si="26"/>
        <v>1000</v>
      </c>
    </row>
    <row r="319" spans="1:14" ht="14.25">
      <c r="A319" s="12">
        <v>35</v>
      </c>
      <c r="B319" s="30" t="str">
        <f>'[1]Головлі'!B319</f>
        <v>Виготовлення інвентарної справи</v>
      </c>
      <c r="C319" s="19"/>
      <c r="D319" s="19"/>
      <c r="E319" s="27"/>
      <c r="F319" s="27"/>
      <c r="G319" s="27"/>
      <c r="H319" s="19"/>
      <c r="I319" s="19"/>
      <c r="J319" s="19"/>
      <c r="K319" s="19"/>
      <c r="L319" s="19"/>
      <c r="M319" s="19"/>
      <c r="N319" s="7">
        <f t="shared" si="26"/>
        <v>0</v>
      </c>
    </row>
    <row r="320" spans="1:14" ht="14.25">
      <c r="A320" s="12">
        <f aca="true" t="shared" si="31" ref="A320:A326">A319+1</f>
        <v>36</v>
      </c>
      <c r="B320" s="30" t="str">
        <f>'[1]Головлі'!B320</f>
        <v>Доставка підручників</v>
      </c>
      <c r="C320" s="19"/>
      <c r="D320" s="19"/>
      <c r="E320" s="27"/>
      <c r="F320" s="27"/>
      <c r="G320" s="27"/>
      <c r="H320" s="19"/>
      <c r="I320" s="19"/>
      <c r="J320" s="19"/>
      <c r="K320" s="19"/>
      <c r="L320" s="19"/>
      <c r="M320" s="19"/>
      <c r="N320" s="7">
        <f t="shared" si="26"/>
        <v>0</v>
      </c>
    </row>
    <row r="321" spans="1:14" ht="14.25">
      <c r="A321" s="12">
        <f t="shared" si="31"/>
        <v>37</v>
      </c>
      <c r="B321" s="30" t="str">
        <f>'[1]Головлі'!B321</f>
        <v>Зміни до проектів газопостачання</v>
      </c>
      <c r="C321" s="19"/>
      <c r="D321" s="19"/>
      <c r="E321" s="27"/>
      <c r="F321" s="27"/>
      <c r="G321" s="27">
        <v>3850</v>
      </c>
      <c r="H321" s="19"/>
      <c r="I321" s="19"/>
      <c r="J321" s="19"/>
      <c r="K321" s="19"/>
      <c r="L321" s="19"/>
      <c r="M321" s="19"/>
      <c r="N321" s="7">
        <f t="shared" si="26"/>
        <v>3850</v>
      </c>
    </row>
    <row r="322" spans="1:14" ht="28.5">
      <c r="A322" s="12">
        <f t="shared" si="31"/>
        <v>38</v>
      </c>
      <c r="B322" s="30" t="str">
        <f>'[1]Головлі'!B322</f>
        <v>Випробування показників пожежної небезпеки речовин</v>
      </c>
      <c r="C322" s="19"/>
      <c r="D322" s="19"/>
      <c r="E322" s="27"/>
      <c r="F322" s="27"/>
      <c r="G322" s="27"/>
      <c r="H322" s="19"/>
      <c r="I322" s="19"/>
      <c r="J322" s="19"/>
      <c r="K322" s="19"/>
      <c r="L322" s="19"/>
      <c r="M322" s="19"/>
      <c r="N322" s="7">
        <f t="shared" si="26"/>
        <v>0</v>
      </c>
    </row>
    <row r="323" spans="1:14" ht="28.5">
      <c r="A323" s="12">
        <f t="shared" si="31"/>
        <v>39</v>
      </c>
      <c r="B323" s="30" t="str">
        <f>'[1]Головлі'!B323</f>
        <v>Виготовлення енергетичного паспорту на будівництво</v>
      </c>
      <c r="C323" s="19"/>
      <c r="D323" s="19"/>
      <c r="E323" s="27"/>
      <c r="F323" s="27"/>
      <c r="G323" s="27"/>
      <c r="H323" s="19"/>
      <c r="I323" s="19"/>
      <c r="J323" s="19"/>
      <c r="K323" s="19"/>
      <c r="L323" s="19"/>
      <c r="M323" s="19"/>
      <c r="N323" s="7">
        <f t="shared" si="26"/>
        <v>0</v>
      </c>
    </row>
    <row r="324" spans="1:14" ht="28.5">
      <c r="A324" s="12">
        <f t="shared" si="31"/>
        <v>40</v>
      </c>
      <c r="B324" s="30" t="str">
        <f>'[1]Головлі'!B324</f>
        <v>Технічне обслуговування газових котелень</v>
      </c>
      <c r="C324" s="19"/>
      <c r="D324" s="19"/>
      <c r="E324" s="27"/>
      <c r="F324" s="27"/>
      <c r="G324" s="27"/>
      <c r="H324" s="19"/>
      <c r="I324" s="19"/>
      <c r="J324" s="19"/>
      <c r="K324" s="19"/>
      <c r="L324" s="19"/>
      <c r="M324" s="19"/>
      <c r="N324" s="7">
        <f t="shared" si="26"/>
        <v>0</v>
      </c>
    </row>
    <row r="325" spans="1:14" ht="14.25">
      <c r="A325" s="12">
        <f t="shared" si="31"/>
        <v>41</v>
      </c>
      <c r="B325" s="30">
        <f>'[1]Головлі'!B325</f>
        <v>0</v>
      </c>
      <c r="C325" s="19"/>
      <c r="D325" s="19"/>
      <c r="E325" s="27"/>
      <c r="F325" s="27"/>
      <c r="G325" s="27"/>
      <c r="H325" s="19"/>
      <c r="I325" s="19"/>
      <c r="J325" s="19"/>
      <c r="K325" s="19"/>
      <c r="L325" s="19"/>
      <c r="M325" s="19"/>
      <c r="N325" s="7">
        <f t="shared" si="26"/>
        <v>0</v>
      </c>
    </row>
    <row r="326" spans="1:14" ht="14.25">
      <c r="A326" s="12">
        <f t="shared" si="31"/>
        <v>42</v>
      </c>
      <c r="B326" s="30">
        <f>'[1]Головлі'!B326</f>
        <v>0</v>
      </c>
      <c r="C326" s="19"/>
      <c r="D326" s="19"/>
      <c r="E326" s="27"/>
      <c r="F326" s="27"/>
      <c r="G326" s="27"/>
      <c r="H326" s="19"/>
      <c r="I326" s="19"/>
      <c r="J326" s="19"/>
      <c r="K326" s="19"/>
      <c r="L326" s="19"/>
      <c r="M326" s="19"/>
      <c r="N326" s="6">
        <f t="shared" si="26"/>
        <v>0</v>
      </c>
    </row>
    <row r="327" spans="1:14" ht="14.25">
      <c r="A327" s="27"/>
      <c r="B327" s="30">
        <f>'[1]Головлі'!B327</f>
        <v>0</v>
      </c>
      <c r="C327" s="19"/>
      <c r="D327" s="19"/>
      <c r="E327" s="27"/>
      <c r="F327" s="27"/>
      <c r="G327" s="27"/>
      <c r="H327" s="19"/>
      <c r="I327" s="19"/>
      <c r="J327" s="19"/>
      <c r="K327" s="19"/>
      <c r="L327" s="19"/>
      <c r="M327" s="19"/>
      <c r="N327" s="7">
        <f t="shared" si="26"/>
        <v>0</v>
      </c>
    </row>
    <row r="328" spans="1:14" ht="15">
      <c r="A328" s="5"/>
      <c r="B328" s="56" t="s">
        <v>47</v>
      </c>
      <c r="C328" s="5"/>
      <c r="D328" s="5"/>
      <c r="E328" s="4">
        <f aca="true" t="shared" si="32" ref="E328:M328">SUM(E329:E338)</f>
        <v>0</v>
      </c>
      <c r="F328" s="4">
        <f t="shared" si="32"/>
        <v>0</v>
      </c>
      <c r="G328" s="4">
        <f>SUM(G329:G338)</f>
        <v>16660</v>
      </c>
      <c r="H328" s="4">
        <f t="shared" si="32"/>
        <v>3030</v>
      </c>
      <c r="I328" s="4">
        <f t="shared" si="32"/>
        <v>0</v>
      </c>
      <c r="J328" s="4">
        <f t="shared" si="32"/>
        <v>0</v>
      </c>
      <c r="K328" s="4">
        <f t="shared" si="32"/>
        <v>0</v>
      </c>
      <c r="L328" s="4">
        <f t="shared" si="32"/>
        <v>0</v>
      </c>
      <c r="M328" s="4">
        <f t="shared" si="32"/>
        <v>0</v>
      </c>
      <c r="N328" s="5">
        <f>SUM(E328:M328)</f>
        <v>19690</v>
      </c>
    </row>
    <row r="329" spans="1:14" ht="14.25">
      <c r="A329" s="12"/>
      <c r="B329" s="38" t="s">
        <v>48</v>
      </c>
      <c r="C329" s="35"/>
      <c r="D329" s="26">
        <v>5130</v>
      </c>
      <c r="E329" s="27"/>
      <c r="F329" s="12"/>
      <c r="G329" s="12">
        <f>C329*D329</f>
        <v>0</v>
      </c>
      <c r="H329" s="12"/>
      <c r="I329" s="12"/>
      <c r="J329" s="12"/>
      <c r="K329" s="12"/>
      <c r="L329" s="12"/>
      <c r="M329" s="12"/>
      <c r="N329" s="7">
        <f aca="true" t="shared" si="33" ref="N329:N338">SUM(E329:M329)</f>
        <v>0</v>
      </c>
    </row>
    <row r="330" spans="1:14" ht="14.25">
      <c r="A330" s="12"/>
      <c r="B330" s="30" t="s">
        <v>49</v>
      </c>
      <c r="C330" s="35">
        <v>2</v>
      </c>
      <c r="D330" s="26">
        <v>4500</v>
      </c>
      <c r="E330" s="27"/>
      <c r="F330" s="12"/>
      <c r="G330" s="12">
        <f aca="true" t="shared" si="34" ref="G330:G335">C330*D330</f>
        <v>9000</v>
      </c>
      <c r="H330" s="12"/>
      <c r="I330" s="12"/>
      <c r="J330" s="12"/>
      <c r="K330" s="12"/>
      <c r="L330" s="12"/>
      <c r="M330" s="12"/>
      <c r="N330" s="7">
        <f t="shared" si="33"/>
        <v>9000</v>
      </c>
    </row>
    <row r="331" spans="1:14" ht="14.25">
      <c r="A331" s="12"/>
      <c r="B331" s="30" t="s">
        <v>50</v>
      </c>
      <c r="C331" s="35"/>
      <c r="D331" s="26">
        <v>1200</v>
      </c>
      <c r="E331" s="27"/>
      <c r="F331" s="12"/>
      <c r="G331" s="12">
        <f t="shared" si="34"/>
        <v>0</v>
      </c>
      <c r="H331" s="12"/>
      <c r="I331" s="12"/>
      <c r="J331" s="12"/>
      <c r="K331" s="12"/>
      <c r="L331" s="12"/>
      <c r="M331" s="12"/>
      <c r="N331" s="7">
        <f t="shared" si="33"/>
        <v>0</v>
      </c>
    </row>
    <row r="332" spans="1:14" ht="14.25">
      <c r="A332" s="12"/>
      <c r="B332" s="30" t="s">
        <v>51</v>
      </c>
      <c r="C332" s="36">
        <v>2</v>
      </c>
      <c r="D332" s="26">
        <v>3030</v>
      </c>
      <c r="E332" s="27"/>
      <c r="F332" s="12"/>
      <c r="G332" s="12">
        <f t="shared" si="34"/>
        <v>6060</v>
      </c>
      <c r="H332" s="12"/>
      <c r="I332" s="12"/>
      <c r="J332" s="12"/>
      <c r="K332" s="12"/>
      <c r="L332" s="12"/>
      <c r="M332" s="12"/>
      <c r="N332" s="7">
        <f t="shared" si="33"/>
        <v>6060</v>
      </c>
    </row>
    <row r="333" spans="1:14" ht="14.25">
      <c r="A333" s="12"/>
      <c r="B333" s="30" t="s">
        <v>52</v>
      </c>
      <c r="C333" s="36">
        <v>1</v>
      </c>
      <c r="D333" s="26">
        <v>3030</v>
      </c>
      <c r="E333" s="27"/>
      <c r="F333" s="12"/>
      <c r="G333" s="12"/>
      <c r="H333" s="12">
        <f>C333*D333</f>
        <v>3030</v>
      </c>
      <c r="I333" s="12"/>
      <c r="J333" s="12"/>
      <c r="K333" s="12"/>
      <c r="L333" s="12"/>
      <c r="M333" s="12"/>
      <c r="N333" s="7">
        <f t="shared" si="33"/>
        <v>3030</v>
      </c>
    </row>
    <row r="334" spans="1:14" ht="14.25">
      <c r="A334" s="12"/>
      <c r="B334" s="30" t="s">
        <v>53</v>
      </c>
      <c r="C334" s="36"/>
      <c r="D334" s="26">
        <v>1140</v>
      </c>
      <c r="E334" s="27"/>
      <c r="F334" s="12"/>
      <c r="G334" s="12">
        <f t="shared" si="34"/>
        <v>0</v>
      </c>
      <c r="H334" s="12"/>
      <c r="I334" s="12"/>
      <c r="J334" s="12"/>
      <c r="K334" s="12"/>
      <c r="L334" s="12"/>
      <c r="M334" s="12"/>
      <c r="N334" s="7">
        <f t="shared" si="33"/>
        <v>0</v>
      </c>
    </row>
    <row r="335" spans="1:14" ht="14.25">
      <c r="A335" s="29"/>
      <c r="B335" s="34" t="s">
        <v>54</v>
      </c>
      <c r="C335" s="28">
        <v>2</v>
      </c>
      <c r="D335" s="29">
        <v>300</v>
      </c>
      <c r="E335" s="27"/>
      <c r="F335" s="27"/>
      <c r="G335" s="12">
        <f t="shared" si="34"/>
        <v>600</v>
      </c>
      <c r="H335" s="29"/>
      <c r="I335" s="29"/>
      <c r="J335" s="29"/>
      <c r="K335" s="29"/>
      <c r="L335" s="29"/>
      <c r="M335" s="29"/>
      <c r="N335" s="7">
        <f t="shared" si="33"/>
        <v>600</v>
      </c>
    </row>
    <row r="336" spans="2:14" ht="14.25">
      <c r="B336" s="34" t="s">
        <v>55</v>
      </c>
      <c r="E336" s="19"/>
      <c r="F336" s="19"/>
      <c r="G336" s="18">
        <v>1000</v>
      </c>
      <c r="N336" s="7">
        <f t="shared" si="33"/>
        <v>1000</v>
      </c>
    </row>
    <row r="337" spans="2:14" ht="14.25">
      <c r="B337" s="34" t="s">
        <v>56</v>
      </c>
      <c r="E337" s="19"/>
      <c r="F337" s="19"/>
      <c r="G337" s="18"/>
      <c r="N337" s="7">
        <f t="shared" si="33"/>
        <v>0</v>
      </c>
    </row>
    <row r="338" spans="2:14" ht="14.25">
      <c r="B338" s="34" t="s">
        <v>57</v>
      </c>
      <c r="N338" s="7">
        <f t="shared" si="33"/>
        <v>0</v>
      </c>
    </row>
    <row r="344" spans="1:14" ht="15">
      <c r="A344" s="5"/>
      <c r="B344" s="56" t="s">
        <v>58</v>
      </c>
      <c r="C344" s="5" t="s">
        <v>59</v>
      </c>
      <c r="D344" s="5" t="s">
        <v>60</v>
      </c>
      <c r="E344" s="4">
        <f>SUM(E345:E348)</f>
        <v>0</v>
      </c>
      <c r="F344" s="4">
        <f aca="true" t="shared" si="35" ref="F344:N344">SUM(F345:F348)</f>
        <v>0</v>
      </c>
      <c r="G344" s="4">
        <f t="shared" si="35"/>
        <v>0</v>
      </c>
      <c r="H344" s="4">
        <f t="shared" si="35"/>
        <v>0</v>
      </c>
      <c r="I344" s="4">
        <f t="shared" si="35"/>
        <v>0</v>
      </c>
      <c r="J344" s="4">
        <f t="shared" si="35"/>
        <v>0</v>
      </c>
      <c r="K344" s="4">
        <f t="shared" si="35"/>
        <v>0</v>
      </c>
      <c r="L344" s="4">
        <f t="shared" si="35"/>
        <v>0</v>
      </c>
      <c r="M344" s="4">
        <f t="shared" si="35"/>
        <v>0</v>
      </c>
      <c r="N344" s="4">
        <f t="shared" si="35"/>
        <v>0</v>
      </c>
    </row>
    <row r="345" spans="1:14" ht="14.25">
      <c r="A345" s="37"/>
      <c r="B345" s="62"/>
      <c r="C345" s="7"/>
      <c r="D345" s="7"/>
      <c r="E345" s="12"/>
      <c r="F345" s="37"/>
      <c r="G345" s="16">
        <f>C345*D345</f>
        <v>0</v>
      </c>
      <c r="H345" s="37"/>
      <c r="I345" s="37"/>
      <c r="J345" s="37"/>
      <c r="K345" s="37"/>
      <c r="L345" s="37"/>
      <c r="M345" s="37"/>
      <c r="N345" s="7">
        <f>SUM(E345:M345)</f>
        <v>0</v>
      </c>
    </row>
    <row r="346" spans="1:14" ht="28.5">
      <c r="A346" s="16"/>
      <c r="B346" s="30" t="str">
        <f>'[1]Головлі'!B346</f>
        <v>Оплата теплопостачання Цвітоське НВО</v>
      </c>
      <c r="C346" s="39"/>
      <c r="D346" s="7"/>
      <c r="E346" s="12"/>
      <c r="F346" s="16"/>
      <c r="G346" s="16">
        <f>C346*D346</f>
        <v>0</v>
      </c>
      <c r="H346" s="16"/>
      <c r="I346" s="16"/>
      <c r="J346" s="16"/>
      <c r="K346" s="16"/>
      <c r="L346" s="16"/>
      <c r="M346" s="16"/>
      <c r="N346" s="7">
        <f>SUM(E346:M346)</f>
        <v>0</v>
      </c>
    </row>
    <row r="347" spans="3:14" ht="14.25">
      <c r="C347" s="7"/>
      <c r="D347" s="7"/>
      <c r="E347" s="12"/>
      <c r="N347" s="7">
        <f>SUM(E347:M347)</f>
        <v>0</v>
      </c>
    </row>
    <row r="349" spans="1:14" ht="15">
      <c r="A349" s="5"/>
      <c r="B349" s="56" t="s">
        <v>61</v>
      </c>
      <c r="C349" s="5" t="s">
        <v>33</v>
      </c>
      <c r="D349" s="5" t="s">
        <v>60</v>
      </c>
      <c r="E349" s="4">
        <f>SUM(E350:E352)</f>
        <v>0</v>
      </c>
      <c r="F349" s="4">
        <f aca="true" t="shared" si="36" ref="F349:M349">SUM(F350:F352)</f>
        <v>0</v>
      </c>
      <c r="G349" s="4">
        <f t="shared" si="36"/>
        <v>0</v>
      </c>
      <c r="H349" s="4">
        <f t="shared" si="36"/>
        <v>0</v>
      </c>
      <c r="I349" s="4">
        <f t="shared" si="36"/>
        <v>0</v>
      </c>
      <c r="J349" s="4">
        <f t="shared" si="36"/>
        <v>0</v>
      </c>
      <c r="K349" s="4">
        <f t="shared" si="36"/>
        <v>0</v>
      </c>
      <c r="L349" s="4">
        <f t="shared" si="36"/>
        <v>0</v>
      </c>
      <c r="M349" s="4">
        <f t="shared" si="36"/>
        <v>0</v>
      </c>
      <c r="N349" s="5">
        <f>SUM(E349:M349)</f>
        <v>0</v>
      </c>
    </row>
    <row r="350" spans="1:14" ht="12.75">
      <c r="A350" s="37"/>
      <c r="B350" s="62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7">
        <f>SUM(E350:M350)</f>
        <v>0</v>
      </c>
    </row>
    <row r="351" spans="1:14" ht="28.5">
      <c r="A351" s="16"/>
      <c r="B351" s="30" t="str">
        <f>'[1]Головлі'!B351</f>
        <v>Оплата водопостачання Лисиченський НВК</v>
      </c>
      <c r="C351" s="40"/>
      <c r="D351" s="28"/>
      <c r="E351" s="12"/>
      <c r="F351" s="16"/>
      <c r="G351" s="16">
        <f>C351*D351</f>
        <v>0</v>
      </c>
      <c r="H351" s="16"/>
      <c r="I351" s="16"/>
      <c r="J351" s="16"/>
      <c r="K351" s="16"/>
      <c r="L351" s="16"/>
      <c r="M351" s="16"/>
      <c r="N351" s="7">
        <f>SUM(E351:M351)</f>
        <v>0</v>
      </c>
    </row>
    <row r="352" spans="5:14" ht="14.25">
      <c r="E352" s="12"/>
      <c r="N352" s="7">
        <f>SUM(E352:M352)</f>
        <v>0</v>
      </c>
    </row>
    <row r="354" spans="1:14" ht="15">
      <c r="A354" s="5"/>
      <c r="B354" s="56" t="s">
        <v>62</v>
      </c>
      <c r="C354" s="5" t="s">
        <v>63</v>
      </c>
      <c r="D354" s="5" t="s">
        <v>60</v>
      </c>
      <c r="E354" s="4">
        <f>SUM(E356:E357)</f>
        <v>0</v>
      </c>
      <c r="F354" s="4">
        <f>SUM(F356:F357)</f>
        <v>0</v>
      </c>
      <c r="G354" s="4">
        <f>SUM(G356:G357)</f>
        <v>76377.99530000001</v>
      </c>
      <c r="H354" s="4">
        <f aca="true" t="shared" si="37" ref="H354:M354">SUM(H356:H357)</f>
        <v>0</v>
      </c>
      <c r="I354" s="4">
        <f t="shared" si="37"/>
        <v>0</v>
      </c>
      <c r="J354" s="4">
        <f t="shared" si="37"/>
        <v>0</v>
      </c>
      <c r="K354" s="4">
        <f>SUM(K356:K357)</f>
        <v>0</v>
      </c>
      <c r="L354" s="4">
        <f t="shared" si="37"/>
        <v>0</v>
      </c>
      <c r="M354" s="4">
        <f t="shared" si="37"/>
        <v>0</v>
      </c>
      <c r="N354" s="5">
        <f>SUM(E354:M354)</f>
        <v>76377.99530000001</v>
      </c>
    </row>
    <row r="355" spans="1:14" ht="12.75">
      <c r="A355" s="37"/>
      <c r="B355" s="62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4.25">
      <c r="A356" s="16"/>
      <c r="B356" s="30" t="str">
        <f>'[1]Головлі'!B356</f>
        <v>Оплата електроенергії</v>
      </c>
      <c r="C356" s="40">
        <v>23237</v>
      </c>
      <c r="D356" s="41">
        <v>3.2869</v>
      </c>
      <c r="E356" s="15"/>
      <c r="F356" s="15"/>
      <c r="G356" s="15">
        <f>C356*D356+0.3</f>
        <v>76377.99530000001</v>
      </c>
      <c r="H356" s="28"/>
      <c r="I356" s="16"/>
      <c r="J356" s="16"/>
      <c r="K356" s="16"/>
      <c r="L356" s="16"/>
      <c r="M356" s="16"/>
      <c r="N356" s="7">
        <f>SUM(E356:M356)</f>
        <v>76377.99530000001</v>
      </c>
    </row>
    <row r="357" spans="2:14" ht="14.25">
      <c r="B357" s="30" t="str">
        <f>'[1]Головлі'!B357</f>
        <v>Оплата електроопалення</v>
      </c>
      <c r="C357" s="18"/>
      <c r="D357" s="41">
        <v>3.2869</v>
      </c>
      <c r="E357" s="15"/>
      <c r="F357" s="15"/>
      <c r="G357" s="15">
        <f>C357*D357</f>
        <v>0</v>
      </c>
      <c r="H357" s="18"/>
      <c r="N357" s="7">
        <f>SUM(E357:M357)</f>
        <v>0</v>
      </c>
    </row>
    <row r="359" spans="1:14" ht="15">
      <c r="A359" s="5"/>
      <c r="B359" s="56" t="s">
        <v>64</v>
      </c>
      <c r="C359" s="5" t="s">
        <v>33</v>
      </c>
      <c r="D359" s="5" t="s">
        <v>60</v>
      </c>
      <c r="E359" s="4">
        <f>E361+E362</f>
        <v>0</v>
      </c>
      <c r="F359" s="4">
        <f aca="true" t="shared" si="38" ref="F359:N359">F361+F362</f>
        <v>0</v>
      </c>
      <c r="G359" s="4">
        <f t="shared" si="38"/>
        <v>0</v>
      </c>
      <c r="H359" s="4">
        <f t="shared" si="38"/>
        <v>169871</v>
      </c>
      <c r="I359" s="4">
        <f t="shared" si="38"/>
        <v>0</v>
      </c>
      <c r="J359" s="4">
        <f t="shared" si="38"/>
        <v>0</v>
      </c>
      <c r="K359" s="4">
        <f t="shared" si="38"/>
        <v>0</v>
      </c>
      <c r="L359" s="4">
        <f t="shared" si="38"/>
        <v>0</v>
      </c>
      <c r="M359" s="4">
        <f>M361+M362</f>
        <v>0</v>
      </c>
      <c r="N359" s="4">
        <f t="shared" si="38"/>
        <v>169871</v>
      </c>
    </row>
    <row r="360" spans="1:14" ht="12.75">
      <c r="A360" s="37"/>
      <c r="B360" s="62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4.25">
      <c r="A361" s="16"/>
      <c r="B361" s="30" t="str">
        <f>'[1]Головлі'!B361</f>
        <v>Оплата природного газу ЗОШ</v>
      </c>
      <c r="C361" s="40"/>
      <c r="D361" s="42">
        <v>13.53551</v>
      </c>
      <c r="E361" s="15"/>
      <c r="F361" s="28"/>
      <c r="G361" s="28">
        <f>C361*D361</f>
        <v>0</v>
      </c>
      <c r="H361" s="28"/>
      <c r="I361" s="16"/>
      <c r="J361" s="16"/>
      <c r="K361" s="16"/>
      <c r="L361" s="16"/>
      <c r="M361" s="16"/>
      <c r="N361" s="7">
        <f>SUM(E361:M361)</f>
        <v>0</v>
      </c>
    </row>
    <row r="362" spans="2:14" ht="14.25">
      <c r="B362" s="30" t="str">
        <f>'[1]Головлі'!B362</f>
        <v>Оплата природного газу ДНЗ</v>
      </c>
      <c r="C362">
        <v>12550</v>
      </c>
      <c r="D362" s="43">
        <f>D361</f>
        <v>13.53551</v>
      </c>
      <c r="H362">
        <f>ROUND(C362*D362,0)</f>
        <v>169871</v>
      </c>
      <c r="N362" s="7">
        <f>SUM(E362:M362)</f>
        <v>169871</v>
      </c>
    </row>
    <row r="364" spans="1:14" ht="15">
      <c r="A364" s="5"/>
      <c r="B364" s="56" t="s">
        <v>65</v>
      </c>
      <c r="C364" s="5"/>
      <c r="D364" s="5"/>
      <c r="E364" s="4">
        <f aca="true" t="shared" si="39" ref="E364:M364">E366+E367+E368</f>
        <v>0</v>
      </c>
      <c r="F364" s="4">
        <f>F366+F367+F368</f>
        <v>0</v>
      </c>
      <c r="G364" s="4">
        <f>G366+G367+G368</f>
        <v>0</v>
      </c>
      <c r="H364" s="4">
        <f t="shared" si="39"/>
        <v>0</v>
      </c>
      <c r="I364" s="4">
        <f t="shared" si="39"/>
        <v>0</v>
      </c>
      <c r="J364" s="4">
        <f t="shared" si="39"/>
        <v>0</v>
      </c>
      <c r="K364" s="4">
        <f>K366+K367+K368</f>
        <v>0</v>
      </c>
      <c r="L364" s="4">
        <f t="shared" si="39"/>
        <v>0</v>
      </c>
      <c r="M364" s="4">
        <f t="shared" si="39"/>
        <v>0</v>
      </c>
      <c r="N364" s="5">
        <f>SUM(E364:M364)</f>
        <v>0</v>
      </c>
    </row>
    <row r="365" spans="1:14" ht="12.75">
      <c r="A365" s="37"/>
      <c r="B365" s="62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4.25">
      <c r="A366" s="12"/>
      <c r="B366" s="30" t="str">
        <f>'[1]Головлі'!B366</f>
        <v>Вуггілля</v>
      </c>
      <c r="C366" s="44"/>
      <c r="D366" s="45">
        <v>2090</v>
      </c>
      <c r="E366" s="15"/>
      <c r="F366" s="15"/>
      <c r="G366" s="15">
        <f>C366*D366</f>
        <v>0</v>
      </c>
      <c r="H366" s="12"/>
      <c r="I366" s="12"/>
      <c r="J366" s="12"/>
      <c r="K366" s="12"/>
      <c r="L366" s="12"/>
      <c r="M366" s="12"/>
      <c r="N366" s="7">
        <f>SUM(E366:M366)</f>
        <v>0</v>
      </c>
    </row>
    <row r="367" spans="1:14" ht="14.25">
      <c r="A367" s="12"/>
      <c r="B367" s="30" t="str">
        <f>'[1]Головлі'!B367</f>
        <v>Дрова</v>
      </c>
      <c r="C367" s="16"/>
      <c r="D367" s="28">
        <v>430</v>
      </c>
      <c r="E367" s="15"/>
      <c r="F367" s="15"/>
      <c r="G367" s="15">
        <f>C367*D367</f>
        <v>0</v>
      </c>
      <c r="H367" s="12"/>
      <c r="I367" s="12"/>
      <c r="J367" s="12"/>
      <c r="K367" s="12"/>
      <c r="L367" s="12"/>
      <c r="M367" s="12"/>
      <c r="N367" s="7">
        <f>SUM(E367:M367)</f>
        <v>0</v>
      </c>
    </row>
    <row r="368" spans="1:14" ht="14.25">
      <c r="A368" s="12"/>
      <c r="B368" s="30" t="str">
        <f>'[1]Головлі'!B368</f>
        <v>Доставка дров</v>
      </c>
      <c r="C368" s="16"/>
      <c r="D368" s="28"/>
      <c r="E368" s="15"/>
      <c r="F368" s="15"/>
      <c r="G368" s="15"/>
      <c r="H368" s="12"/>
      <c r="I368" s="12"/>
      <c r="J368" s="12"/>
      <c r="K368" s="12"/>
      <c r="L368" s="12"/>
      <c r="M368" s="12"/>
      <c r="N368" s="7">
        <f>SUM(E368:M368)</f>
        <v>0</v>
      </c>
    </row>
    <row r="371" spans="1:14" ht="15">
      <c r="A371" s="5"/>
      <c r="B371" s="56" t="s">
        <v>66</v>
      </c>
      <c r="C371" s="5" t="s">
        <v>14</v>
      </c>
      <c r="D371" s="5" t="s">
        <v>10</v>
      </c>
      <c r="E371" s="4">
        <f aca="true" t="shared" si="40" ref="E371:M371">E373</f>
        <v>0</v>
      </c>
      <c r="F371" s="4">
        <f>F373</f>
        <v>0</v>
      </c>
      <c r="G371" s="4">
        <f>G373</f>
        <v>0</v>
      </c>
      <c r="H371" s="4">
        <f t="shared" si="40"/>
        <v>0</v>
      </c>
      <c r="I371" s="4">
        <f t="shared" si="40"/>
        <v>0</v>
      </c>
      <c r="J371" s="4">
        <f t="shared" si="40"/>
        <v>0</v>
      </c>
      <c r="K371" s="4">
        <f>K373</f>
        <v>0</v>
      </c>
      <c r="L371" s="4">
        <f t="shared" si="40"/>
        <v>0</v>
      </c>
      <c r="M371" s="4">
        <f t="shared" si="40"/>
        <v>0</v>
      </c>
      <c r="N371" s="5">
        <f>SUM(E371:M371)</f>
        <v>0</v>
      </c>
    </row>
    <row r="372" spans="1:14" ht="12.75">
      <c r="A372" s="37"/>
      <c r="B372" s="62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4.25">
      <c r="A373" s="16"/>
      <c r="B373" s="30" t="str">
        <f>'[1]Головлі'!B373</f>
        <v>Виплати дітям-сиротам</v>
      </c>
      <c r="C373" s="40"/>
      <c r="D373" s="41">
        <v>600</v>
      </c>
      <c r="E373" s="12"/>
      <c r="F373" s="16"/>
      <c r="G373" s="16">
        <f>C373*D373</f>
        <v>0</v>
      </c>
      <c r="H373" s="16"/>
      <c r="I373" s="16"/>
      <c r="J373" s="16"/>
      <c r="K373" s="16"/>
      <c r="L373" s="16"/>
      <c r="M373" s="16"/>
      <c r="N373" s="7">
        <f>SUM(E373:M373)</f>
        <v>0</v>
      </c>
    </row>
    <row r="376" spans="1:14" ht="15">
      <c r="A376" s="5"/>
      <c r="B376" s="56" t="s">
        <v>67</v>
      </c>
      <c r="C376" s="5"/>
      <c r="D376" s="5"/>
      <c r="E376" s="4">
        <f>SUM(E377:E403)</f>
        <v>0</v>
      </c>
      <c r="F376" s="4">
        <f>SUM(F377:F403)</f>
        <v>0</v>
      </c>
      <c r="G376" s="4">
        <f>SUM(G377:G403)</f>
        <v>0</v>
      </c>
      <c r="H376" s="4">
        <f aca="true" t="shared" si="41" ref="H376:M376">SUM(H377:H403)</f>
        <v>0</v>
      </c>
      <c r="I376" s="4">
        <f t="shared" si="41"/>
        <v>0</v>
      </c>
      <c r="J376" s="4">
        <f t="shared" si="41"/>
        <v>0</v>
      </c>
      <c r="K376" s="4">
        <f t="shared" si="41"/>
        <v>0</v>
      </c>
      <c r="L376" s="4">
        <f t="shared" si="41"/>
        <v>0</v>
      </c>
      <c r="M376" s="4">
        <f t="shared" si="41"/>
        <v>0</v>
      </c>
      <c r="N376" s="5">
        <f>SUM(E376:M376)</f>
        <v>0</v>
      </c>
    </row>
    <row r="377" spans="1:14" ht="14.25">
      <c r="A377" s="37"/>
      <c r="B377" s="30" t="str">
        <f>'[1]Головлі'!B377</f>
        <v>Станок фугувально-рейсмусовий</v>
      </c>
      <c r="C377" s="37"/>
      <c r="D377" s="37"/>
      <c r="E377" s="12"/>
      <c r="F377" s="12"/>
      <c r="G377" s="12"/>
      <c r="H377" s="37"/>
      <c r="I377" s="37"/>
      <c r="J377" s="37"/>
      <c r="K377" s="37"/>
      <c r="L377" s="37"/>
      <c r="M377" s="37"/>
      <c r="N377" s="7">
        <f aca="true" t="shared" si="42" ref="N377:N403">SUM(E377:M377)</f>
        <v>0</v>
      </c>
    </row>
    <row r="378" spans="1:14" ht="14.25">
      <c r="A378" s="16"/>
      <c r="B378" s="30" t="str">
        <f>'[1]Головлі'!B378</f>
        <v>Стінка дитяча</v>
      </c>
      <c r="C378" s="46"/>
      <c r="D378" s="41"/>
      <c r="E378" s="12"/>
      <c r="F378" s="12"/>
      <c r="G378" s="12"/>
      <c r="H378" s="16"/>
      <c r="I378" s="16"/>
      <c r="J378" s="16"/>
      <c r="K378" s="16"/>
      <c r="L378" s="16"/>
      <c r="M378" s="16"/>
      <c r="N378" s="7">
        <f t="shared" si="42"/>
        <v>0</v>
      </c>
    </row>
    <row r="379" spans="1:14" ht="14.25">
      <c r="A379" s="12"/>
      <c r="B379" s="30" t="str">
        <f>'[1]Головлі'!B379</f>
        <v>Пральна машинка</v>
      </c>
      <c r="C379" s="16"/>
      <c r="D379" s="16"/>
      <c r="E379" s="12"/>
      <c r="F379" s="12"/>
      <c r="G379" s="12"/>
      <c r="H379" s="12"/>
      <c r="I379" s="12"/>
      <c r="J379" s="12"/>
      <c r="K379" s="12"/>
      <c r="L379" s="12"/>
      <c r="M379" s="12"/>
      <c r="N379" s="7">
        <f t="shared" si="42"/>
        <v>0</v>
      </c>
    </row>
    <row r="380" spans="1:14" ht="14.25">
      <c r="A380" s="12"/>
      <c r="B380" s="30" t="str">
        <f>'[1]Головлі'!B380</f>
        <v>Холодильник, морозильна камера</v>
      </c>
      <c r="C380" s="16"/>
      <c r="D380" s="16"/>
      <c r="E380" s="12"/>
      <c r="F380" s="12"/>
      <c r="G380" s="12"/>
      <c r="H380" s="12"/>
      <c r="I380" s="12"/>
      <c r="J380" s="12"/>
      <c r="K380" s="12"/>
      <c r="L380" s="12"/>
      <c r="M380" s="12"/>
      <c r="N380" s="7">
        <f t="shared" si="42"/>
        <v>0</v>
      </c>
    </row>
    <row r="381" spans="1:14" ht="14.25">
      <c r="A381" s="12"/>
      <c r="B381" s="30" t="str">
        <f>'[1]Головлі'!B381</f>
        <v>Комп'ютер, ноутбук</v>
      </c>
      <c r="C381" s="16"/>
      <c r="D381" s="16"/>
      <c r="E381" s="12"/>
      <c r="F381" s="12"/>
      <c r="G381" s="12"/>
      <c r="H381" s="12"/>
      <c r="I381" s="12"/>
      <c r="J381" s="26"/>
      <c r="K381" s="26"/>
      <c r="L381" s="26"/>
      <c r="M381" s="12"/>
      <c r="N381" s="7">
        <f t="shared" si="42"/>
        <v>0</v>
      </c>
    </row>
    <row r="382" spans="1:14" ht="14.25">
      <c r="A382" s="12"/>
      <c r="B382" s="30" t="str">
        <f>'[1]Головлі'!B382</f>
        <v>Принтер</v>
      </c>
      <c r="C382" s="16"/>
      <c r="D382" s="16"/>
      <c r="E382" s="12"/>
      <c r="F382" s="12"/>
      <c r="G382" s="12"/>
      <c r="H382" s="12"/>
      <c r="I382" s="12"/>
      <c r="J382" s="26"/>
      <c r="K382" s="26"/>
      <c r="L382" s="26"/>
      <c r="M382" s="12"/>
      <c r="N382" s="7">
        <f t="shared" si="42"/>
        <v>0</v>
      </c>
    </row>
    <row r="383" spans="1:14" ht="14.25">
      <c r="A383" s="12"/>
      <c r="B383" s="30" t="str">
        <f>'[1]Головлі'!B383</f>
        <v>Проектор Миньковецький НВК </v>
      </c>
      <c r="C383" s="16"/>
      <c r="D383" s="16"/>
      <c r="E383" s="12"/>
      <c r="F383" s="12"/>
      <c r="G383" s="12"/>
      <c r="H383" s="12"/>
      <c r="I383" s="12"/>
      <c r="J383" s="26"/>
      <c r="K383" s="26"/>
      <c r="L383" s="26"/>
      <c r="M383" s="12"/>
      <c r="N383" s="7">
        <f t="shared" si="42"/>
        <v>0</v>
      </c>
    </row>
    <row r="384" spans="1:14" ht="28.5">
      <c r="A384" s="12"/>
      <c r="B384" s="30" t="str">
        <f>'[1]Головлі'!B384</f>
        <v>Мультимедійна дошка Миньковецький НВК</v>
      </c>
      <c r="C384" s="16"/>
      <c r="D384" s="16"/>
      <c r="E384" s="12"/>
      <c r="F384" s="12"/>
      <c r="G384" s="12"/>
      <c r="H384" s="12"/>
      <c r="I384" s="12"/>
      <c r="J384" s="26"/>
      <c r="K384" s="26"/>
      <c r="L384" s="26"/>
      <c r="M384" s="12"/>
      <c r="N384" s="7">
        <f t="shared" si="42"/>
        <v>0</v>
      </c>
    </row>
    <row r="385" spans="1:14" ht="14.25">
      <c r="A385" s="12"/>
      <c r="B385" s="30" t="str">
        <f>'[1]Головлі'!B385</f>
        <v>Витяжка</v>
      </c>
      <c r="C385" s="16"/>
      <c r="D385" s="16"/>
      <c r="E385" s="12"/>
      <c r="F385" s="12"/>
      <c r="G385" s="12"/>
      <c r="H385" s="12"/>
      <c r="I385" s="12"/>
      <c r="J385" s="26"/>
      <c r="K385" s="26"/>
      <c r="L385" s="26"/>
      <c r="M385" s="12"/>
      <c r="N385" s="7">
        <f t="shared" si="42"/>
        <v>0</v>
      </c>
    </row>
    <row r="386" spans="1:14" ht="14.25">
      <c r="A386" s="12"/>
      <c r="B386" s="30" t="str">
        <f>'[1]Головлі'!B386</f>
        <v>Підручники</v>
      </c>
      <c r="C386" s="16"/>
      <c r="D386" s="16"/>
      <c r="E386" s="12"/>
      <c r="F386" s="12"/>
      <c r="G386" s="12"/>
      <c r="H386" s="12"/>
      <c r="I386" s="12"/>
      <c r="J386" s="26"/>
      <c r="K386" s="26"/>
      <c r="L386" s="26"/>
      <c r="M386" s="12"/>
      <c r="N386" s="7">
        <f t="shared" si="42"/>
        <v>0</v>
      </c>
    </row>
    <row r="387" spans="1:14" ht="14.25">
      <c r="A387" s="12"/>
      <c r="B387" s="30" t="str">
        <f>'[1]Головлі'!B387</f>
        <v>Мікшерний пульт</v>
      </c>
      <c r="C387" s="16"/>
      <c r="D387" s="16"/>
      <c r="E387" s="12"/>
      <c r="F387" s="12"/>
      <c r="G387" s="12"/>
      <c r="H387" s="12"/>
      <c r="I387" s="12"/>
      <c r="J387" s="26"/>
      <c r="K387" s="26"/>
      <c r="L387" s="26"/>
      <c r="M387" s="12"/>
      <c r="N387" s="7">
        <f t="shared" si="42"/>
        <v>0</v>
      </c>
    </row>
    <row r="388" spans="2:14" ht="14.25">
      <c r="B388" s="30" t="str">
        <f>'[1]Головлі'!B388</f>
        <v>Мікрофон</v>
      </c>
      <c r="N388" s="7">
        <f t="shared" si="42"/>
        <v>0</v>
      </c>
    </row>
    <row r="389" spans="2:14" ht="14.25">
      <c r="B389" s="30" t="str">
        <f>'[1]Головлі'!B389</f>
        <v>Електроплита </v>
      </c>
      <c r="N389" s="7">
        <f t="shared" si="42"/>
        <v>0</v>
      </c>
    </row>
    <row r="390" spans="2:14" ht="14.25">
      <c r="B390" s="30" t="str">
        <f>'[1]Головлі'!B390</f>
        <v>Пилосмок</v>
      </c>
      <c r="N390" s="7">
        <f t="shared" si="42"/>
        <v>0</v>
      </c>
    </row>
    <row r="391" spans="2:14" ht="14.25">
      <c r="B391" s="30" t="str">
        <f>'[1]Головлі'!B391</f>
        <v>Відеокамера</v>
      </c>
      <c r="N391" s="7">
        <f t="shared" si="42"/>
        <v>0</v>
      </c>
    </row>
    <row r="392" spans="2:14" ht="14.25">
      <c r="B392" s="30" t="str">
        <f>'[1]Головлі'!B392</f>
        <v>Стенд</v>
      </c>
      <c r="N392" s="7">
        <f t="shared" si="42"/>
        <v>0</v>
      </c>
    </row>
    <row r="393" spans="2:14" ht="14.25">
      <c r="B393" s="30" t="str">
        <f>'[1]Головлі'!B393</f>
        <v>Телевізор</v>
      </c>
      <c r="N393" s="7">
        <f t="shared" si="42"/>
        <v>0</v>
      </c>
    </row>
    <row r="394" spans="2:14" ht="14.25">
      <c r="B394" s="30" t="str">
        <f>'[1]Головлі'!B394</f>
        <v>Обладнання для 1 класу</v>
      </c>
      <c r="N394" s="7">
        <f t="shared" si="42"/>
        <v>0</v>
      </c>
    </row>
    <row r="395" spans="2:14" ht="14.25">
      <c r="B395" s="30" t="str">
        <f>'[1]Головлі'!B395</f>
        <v>Кабінет фізики Цвітоське НВО</v>
      </c>
      <c r="N395" s="7">
        <f t="shared" si="42"/>
        <v>0</v>
      </c>
    </row>
    <row r="396" spans="2:14" ht="14.25">
      <c r="B396" s="30" t="str">
        <f>'[1]Головлі'!B396</f>
        <v>Кабінет біології Улашанівський НВК</v>
      </c>
      <c r="N396" s="7">
        <f t="shared" si="42"/>
        <v>0</v>
      </c>
    </row>
    <row r="397" spans="2:14" ht="14.25">
      <c r="B397" s="30" t="str">
        <f>'[1]Головлі'!B397</f>
        <v>Столи демонстраційні</v>
      </c>
      <c r="N397" s="7">
        <f t="shared" si="42"/>
        <v>0</v>
      </c>
    </row>
    <row r="398" spans="2:14" ht="14.25">
      <c r="B398" s="30" t="str">
        <f>'[1]Головлі'!B398</f>
        <v>Шафа медична металева</v>
      </c>
      <c r="N398" s="7">
        <f t="shared" si="42"/>
        <v>0</v>
      </c>
    </row>
    <row r="399" spans="2:14" ht="14.25">
      <c r="B399" s="30" t="str">
        <f>'[1]Головлі'!B399</f>
        <v>НУШ   меблі</v>
      </c>
      <c r="N399" s="7">
        <f t="shared" si="42"/>
        <v>0</v>
      </c>
    </row>
    <row r="400" spans="2:14" ht="14.25">
      <c r="B400" s="30" t="str">
        <f>'[1]Головлі'!B400</f>
        <v>НУШ   дидактичний матеріал</v>
      </c>
      <c r="N400" s="7">
        <f t="shared" si="42"/>
        <v>0</v>
      </c>
    </row>
    <row r="401" spans="2:14" ht="14.25">
      <c r="B401" s="30" t="str">
        <f>'[1]Головлі'!B401</f>
        <v>НУШ   комп'ютерне обладнання</v>
      </c>
      <c r="N401" s="7">
        <f t="shared" si="42"/>
        <v>0</v>
      </c>
    </row>
    <row r="402" spans="2:14" ht="28.5">
      <c r="B402" s="30" t="str">
        <f>'[1]Головлі'!B402</f>
        <v>Оргтехніка, комп'ютери, мультимедійнеобладнання </v>
      </c>
      <c r="N402" s="7">
        <f t="shared" si="42"/>
        <v>0</v>
      </c>
    </row>
    <row r="403" spans="2:14" ht="14.25">
      <c r="B403" s="30" t="str">
        <f>'[1]Головлі'!B403</f>
        <v>Комплект дидактичного матеріалу</v>
      </c>
      <c r="N403" s="7">
        <f t="shared" si="42"/>
        <v>0</v>
      </c>
    </row>
    <row r="404" spans="1:14" ht="15">
      <c r="A404" s="5"/>
      <c r="B404" s="56" t="s">
        <v>68</v>
      </c>
      <c r="C404" s="5"/>
      <c r="D404" s="5"/>
      <c r="E404" s="4">
        <f aca="true" t="shared" si="43" ref="E404:M404">SUM(E405:E413)</f>
        <v>0</v>
      </c>
      <c r="F404" s="4">
        <f>SUM(F405:F413)</f>
        <v>0</v>
      </c>
      <c r="G404" s="4">
        <f>SUM(G405:G413)</f>
        <v>0</v>
      </c>
      <c r="H404" s="4">
        <f t="shared" si="43"/>
        <v>0</v>
      </c>
      <c r="I404" s="4">
        <f t="shared" si="43"/>
        <v>0</v>
      </c>
      <c r="J404" s="4">
        <f t="shared" si="43"/>
        <v>0</v>
      </c>
      <c r="K404" s="4">
        <f t="shared" si="43"/>
        <v>0</v>
      </c>
      <c r="L404" s="4">
        <f t="shared" si="43"/>
        <v>0</v>
      </c>
      <c r="M404" s="4">
        <f t="shared" si="43"/>
        <v>0</v>
      </c>
      <c r="N404" s="5">
        <f aca="true" t="shared" si="44" ref="N404:N409">SUM(E404:M404)</f>
        <v>0</v>
      </c>
    </row>
    <row r="405" spans="1:14" ht="14.25">
      <c r="A405" s="16"/>
      <c r="B405" s="30" t="str">
        <f>'[1]Головлі'!B405</f>
        <v>ПКД будівництво спортзалу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7">
        <f t="shared" si="44"/>
        <v>0</v>
      </c>
    </row>
    <row r="406" spans="1:14" ht="14.25">
      <c r="A406" s="16"/>
      <c r="B406" s="30" t="str">
        <f>'[1]Головлі'!B406</f>
        <v>ПКД будівництво спортзалу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7">
        <f t="shared" si="44"/>
        <v>0</v>
      </c>
    </row>
    <row r="407" spans="1:14" ht="14.25">
      <c r="A407" s="16"/>
      <c r="B407" s="30">
        <f>'[1]Головлі'!B407</f>
        <v>0</v>
      </c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7">
        <f t="shared" si="44"/>
        <v>0</v>
      </c>
    </row>
    <row r="408" spans="1:14" ht="14.25">
      <c r="A408" s="16"/>
      <c r="B408" s="30">
        <f>'[1]Головлі'!B408</f>
        <v>0</v>
      </c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7">
        <f t="shared" si="44"/>
        <v>0</v>
      </c>
    </row>
    <row r="409" spans="1:14" ht="14.25">
      <c r="A409" s="16"/>
      <c r="B409" s="30">
        <f>'[1]Головлі'!B409</f>
        <v>0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7">
        <f t="shared" si="44"/>
        <v>0</v>
      </c>
    </row>
    <row r="410" spans="1:14" ht="14.25">
      <c r="A410" s="16"/>
      <c r="B410" s="30">
        <f>'[1]Головлі'!B410</f>
        <v>0</v>
      </c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4.25">
      <c r="A411" s="16"/>
      <c r="B411" s="30">
        <f>'[1]Головлі'!B411</f>
        <v>0</v>
      </c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4.25">
      <c r="A412" s="16"/>
      <c r="B412" s="30">
        <f>'[1]Головлі'!B412</f>
        <v>0</v>
      </c>
      <c r="C412" s="46"/>
      <c r="D412" s="41"/>
      <c r="E412" s="12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4.25">
      <c r="A413" s="16"/>
      <c r="B413" s="30">
        <f>'[1]Головлі'!B413</f>
        <v>0</v>
      </c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5">
      <c r="A414" s="5"/>
      <c r="B414" s="56" t="s">
        <v>69</v>
      </c>
      <c r="C414" s="5"/>
      <c r="D414" s="5"/>
      <c r="E414" s="4">
        <f aca="true" t="shared" si="45" ref="E414:M414">SUM(E415:E439)</f>
        <v>0</v>
      </c>
      <c r="F414" s="4">
        <f>SUM(F415:F439)</f>
        <v>0</v>
      </c>
      <c r="G414" s="4">
        <f>SUM(G415:G439)</f>
        <v>0</v>
      </c>
      <c r="H414" s="4">
        <f t="shared" si="45"/>
        <v>0</v>
      </c>
      <c r="I414" s="4">
        <f t="shared" si="45"/>
        <v>0</v>
      </c>
      <c r="J414" s="4">
        <f t="shared" si="45"/>
        <v>0</v>
      </c>
      <c r="K414" s="4">
        <f t="shared" si="45"/>
        <v>0</v>
      </c>
      <c r="L414" s="4">
        <f t="shared" si="45"/>
        <v>0</v>
      </c>
      <c r="M414" s="4">
        <f t="shared" si="45"/>
        <v>0</v>
      </c>
      <c r="N414" s="5">
        <f aca="true" t="shared" si="46" ref="N414:N433">SUM(E414:M414)</f>
        <v>0</v>
      </c>
    </row>
    <row r="415" spans="1:14" ht="28.5">
      <c r="A415" s="16"/>
      <c r="B415" s="30" t="str">
        <f>'[1]Головлі'!B415</f>
        <v>Виготовлення ПКД КР Миньковецького НВК (утеплення фасадів)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7">
        <f t="shared" si="46"/>
        <v>0</v>
      </c>
    </row>
    <row r="416" spans="1:14" ht="28.5">
      <c r="A416" s="16"/>
      <c r="B416" s="30" t="str">
        <f>'[1]Головлі'!B416</f>
        <v>Виготовлення ПКД КР С.Кривинського  НВК (утеплення фасадів) ЗОШ і їдальня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7">
        <f t="shared" si="46"/>
        <v>0</v>
      </c>
    </row>
    <row r="417" spans="1:14" ht="28.5">
      <c r="A417" s="16"/>
      <c r="B417" s="30" t="str">
        <f>'[1]Головлі'!B417</f>
        <v>Виготовлення ПКД КР Цвітоського НВО (заміна конструкцій сходів) </v>
      </c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7">
        <f t="shared" si="46"/>
        <v>0</v>
      </c>
    </row>
    <row r="418" spans="1:14" ht="28.5">
      <c r="A418" s="16"/>
      <c r="B418" s="30" t="str">
        <f>'[1]Головлі'!B418</f>
        <v>Виготовлення ПКД КР Цвітоського НВО (утеплення зовнішніх стін) </v>
      </c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7">
        <f t="shared" si="46"/>
        <v>0</v>
      </c>
    </row>
    <row r="419" spans="1:14" ht="28.5">
      <c r="A419" s="16"/>
      <c r="B419" s="30" t="str">
        <f>'[1]Головлі'!B419</f>
        <v>Виготовлення ПКД КР Губелецького НВК (утеплення зовнішніх стін) </v>
      </c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7">
        <f t="shared" si="46"/>
        <v>0</v>
      </c>
    </row>
    <row r="420" spans="1:14" ht="28.5">
      <c r="A420" s="16"/>
      <c r="B420" s="30" t="str">
        <f>'[1]Головлі'!B420</f>
        <v>Виготовлення ПКД КР Хоровецького НВК (заміна покрівлі) 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7">
        <f t="shared" si="46"/>
        <v>0</v>
      </c>
    </row>
    <row r="421" spans="1:14" ht="28.5">
      <c r="A421" s="16"/>
      <c r="B421" s="30" t="str">
        <f>'[1]Головлі'!B421</f>
        <v>Виготовлення ПКД КР Жуківського НВК (утеплення зовнішніх стіні) 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7">
        <f t="shared" si="46"/>
        <v>0</v>
      </c>
    </row>
    <row r="422" spans="1:14" ht="42.75">
      <c r="A422" s="16"/>
      <c r="B422" s="30" t="str">
        <f>'[1]Головлі'!B422</f>
        <v>Виготовлення ПКД КР Хоровецького НВК (заміна покрівлі, утеплення) Коригування 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7">
        <f t="shared" si="46"/>
        <v>0</v>
      </c>
    </row>
    <row r="423" spans="1:14" ht="42.75">
      <c r="A423" s="16"/>
      <c r="B423" s="30" t="str">
        <f>'[1]Головлі'!B423</f>
        <v>Виготовлення ПКД КР Перемишельського НВК (заміна даху та покрівлі)</v>
      </c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7">
        <f t="shared" si="46"/>
        <v>0</v>
      </c>
    </row>
    <row r="424" spans="1:14" ht="14.25">
      <c r="A424" s="16"/>
      <c r="B424" s="30" t="str">
        <f>'[1]Головлі'!B424</f>
        <v>експертиза ПКД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7">
        <f t="shared" si="46"/>
        <v>0</v>
      </c>
    </row>
    <row r="425" spans="1:14" ht="42.75">
      <c r="A425" s="16"/>
      <c r="B425" s="30" t="str">
        <f>'[1]Головлі'!B425</f>
        <v>КР Улашанівського НВК (утеплення фасадів основної будівлі) завершення з 2017 року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7">
        <f t="shared" si="46"/>
        <v>0</v>
      </c>
    </row>
    <row r="426" spans="1:14" ht="28.5">
      <c r="A426" s="16"/>
      <c r="B426" s="30" t="str">
        <f>'[1]Головлі'!B426</f>
        <v>КР Миньковецького НВК (заміна даху та покрівлі) ДНЗ завершення з 2017 року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7">
        <f t="shared" si="46"/>
        <v>0</v>
      </c>
    </row>
    <row r="427" spans="1:14" ht="28.5">
      <c r="A427" s="16"/>
      <c r="B427" s="30" t="str">
        <f>'[1]Головлі'!B427</f>
        <v>КР С.Кривинського НВК (утеплення зовнішніх стін) ЗОШ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7">
        <f t="shared" si="46"/>
        <v>0</v>
      </c>
    </row>
    <row r="428" spans="1:14" ht="28.5">
      <c r="A428" s="16"/>
      <c r="B428" s="30" t="str">
        <f>'[1]Головлі'!B428</f>
        <v>КР Улашанівського НВК (заміна даху ДНЗ)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7">
        <f t="shared" si="46"/>
        <v>0</v>
      </c>
    </row>
    <row r="429" spans="1:14" ht="28.5">
      <c r="A429" s="16"/>
      <c r="B429" s="30" t="str">
        <f>'[1]Головлі'!B429</f>
        <v>КР Миньковецького НВК (утеплення фасадів) ЗОШ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7">
        <f t="shared" si="46"/>
        <v>0</v>
      </c>
    </row>
    <row r="430" spans="1:14" ht="28.5">
      <c r="A430" s="16"/>
      <c r="B430" s="30" t="str">
        <f>'[1]Головлі'!B430</f>
        <v>КР Цвітоського НВО (заміна конструкцій сходів)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7">
        <f t="shared" si="46"/>
        <v>0</v>
      </c>
    </row>
    <row r="431" spans="1:14" ht="28.5">
      <c r="A431" s="16"/>
      <c r="B431" s="30" t="str">
        <f>'[1]Головлі'!B431</f>
        <v>КР Цвітоського НВО (утеплення зовнішніх стін)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7">
        <f t="shared" si="46"/>
        <v>0</v>
      </c>
    </row>
    <row r="432" spans="1:14" ht="28.5">
      <c r="A432" s="16"/>
      <c r="B432" s="30" t="str">
        <f>'[1]Головлі'!B432</f>
        <v>КР Жуківського НВК (заміна покрівлі будівлі школи)</v>
      </c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7">
        <f t="shared" si="46"/>
        <v>0</v>
      </c>
    </row>
    <row r="433" spans="1:14" ht="28.5">
      <c r="A433" s="16"/>
      <c r="B433" s="30" t="str">
        <f>'[1]Головлі'!B433</f>
        <v>КР Лисиченського НВК ДНЗ (заміна даху, утеплення фасаду)</v>
      </c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7">
        <f t="shared" si="46"/>
        <v>0</v>
      </c>
    </row>
    <row r="434" spans="1:14" ht="14.25">
      <c r="A434" s="16"/>
      <c r="B434" s="30">
        <f>'[1]Головлі'!B434</f>
        <v>0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4.25">
      <c r="A435" s="16"/>
      <c r="B435" s="30">
        <f>'[1]Головлі'!B435</f>
        <v>0</v>
      </c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4.25">
      <c r="A436" s="16"/>
      <c r="B436" s="30">
        <f>'[1]Головлі'!B436</f>
        <v>0</v>
      </c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4.25">
      <c r="A437" s="16"/>
      <c r="B437" s="30">
        <f>'[1]Головлі'!B437</f>
        <v>0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4.25">
      <c r="A438" s="16"/>
      <c r="B438" s="30">
        <f>'[1]Головлі'!B438</f>
        <v>0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4.25">
      <c r="A439" s="16"/>
      <c r="B439" s="30">
        <f>'[1]Головлі'!B439</f>
        <v>0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5">
      <c r="A440" s="5"/>
      <c r="B440" s="56" t="s">
        <v>70</v>
      </c>
      <c r="C440" s="5"/>
      <c r="D440" s="5"/>
      <c r="E440" s="4">
        <f aca="true" t="shared" si="47" ref="E440:M440">SUM(E441:E445)</f>
        <v>0</v>
      </c>
      <c r="F440" s="4">
        <f>SUM(F441:F445)</f>
        <v>0</v>
      </c>
      <c r="G440" s="4">
        <f>SUM(G441:G445)</f>
        <v>0</v>
      </c>
      <c r="H440" s="4">
        <f t="shared" si="47"/>
        <v>0</v>
      </c>
      <c r="I440" s="4">
        <f t="shared" si="47"/>
        <v>0</v>
      </c>
      <c r="J440" s="4">
        <f t="shared" si="47"/>
        <v>0</v>
      </c>
      <c r="K440" s="4">
        <f t="shared" si="47"/>
        <v>0</v>
      </c>
      <c r="L440" s="4">
        <f>SUM(L441:L445)</f>
        <v>0</v>
      </c>
      <c r="M440" s="4">
        <f t="shared" si="47"/>
        <v>0</v>
      </c>
      <c r="N440" s="5">
        <f>SUM(E440:M440)</f>
        <v>0</v>
      </c>
    </row>
    <row r="441" spans="1:14" ht="14.25">
      <c r="A441" s="16"/>
      <c r="B441" s="30" t="str">
        <f>'[1]Головлі'!B441</f>
        <v>Реконструкція з 2017 року</v>
      </c>
      <c r="C441" s="16"/>
      <c r="D441" s="16"/>
      <c r="E441" s="16">
        <v>0</v>
      </c>
      <c r="F441" s="16"/>
      <c r="G441" s="16"/>
      <c r="H441" s="16"/>
      <c r="I441" s="16"/>
      <c r="J441" s="16"/>
      <c r="K441" s="16"/>
      <c r="L441" s="16"/>
      <c r="M441" s="16"/>
      <c r="N441" s="7">
        <f>SUM(E441:M441)</f>
        <v>0</v>
      </c>
    </row>
    <row r="442" spans="1:14" ht="14.25">
      <c r="A442" s="16"/>
      <c r="B442" s="30">
        <f>'[1]Головлі'!B442</f>
        <v>0</v>
      </c>
      <c r="C442" s="16"/>
      <c r="D442" s="16"/>
      <c r="E442" s="16">
        <v>0</v>
      </c>
      <c r="F442" s="16"/>
      <c r="G442" s="16"/>
      <c r="H442" s="16"/>
      <c r="I442" s="16"/>
      <c r="J442" s="16"/>
      <c r="K442" s="16"/>
      <c r="L442" s="16"/>
      <c r="M442" s="16"/>
      <c r="N442" s="7">
        <f>SUM(E442:M442)</f>
        <v>0</v>
      </c>
    </row>
    <row r="443" spans="1:14" ht="14.25">
      <c r="A443" s="16"/>
      <c r="B443" s="30">
        <f>'[1]Головлі'!B443</f>
        <v>0</v>
      </c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7">
        <f>SUM(E443:M443)</f>
        <v>0</v>
      </c>
    </row>
    <row r="444" spans="1:14" ht="14.25">
      <c r="A444" s="16"/>
      <c r="B444" s="30">
        <f>'[1]Головлі'!B444</f>
        <v>0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7">
        <f>SUM(E444:M444)</f>
        <v>0</v>
      </c>
    </row>
    <row r="445" spans="1:14" ht="14.25">
      <c r="A445" s="16"/>
      <c r="B445" s="30">
        <f>'[1]Головлі'!B445</f>
        <v>0</v>
      </c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4.25">
      <c r="A446" s="16"/>
      <c r="B446" s="30">
        <f>'[1]Головлі'!B446</f>
        <v>0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30">
      <c r="A447" s="5"/>
      <c r="B447" s="56" t="s">
        <v>71</v>
      </c>
      <c r="C447" s="5"/>
      <c r="D447" s="5"/>
      <c r="E447" s="4">
        <f aca="true" t="shared" si="48" ref="E447:L447">E448</f>
        <v>0</v>
      </c>
      <c r="F447" s="4">
        <f t="shared" si="48"/>
        <v>0</v>
      </c>
      <c r="G447" s="4">
        <f t="shared" si="48"/>
        <v>0</v>
      </c>
      <c r="H447" s="4">
        <f t="shared" si="48"/>
        <v>0</v>
      </c>
      <c r="I447" s="4">
        <f t="shared" si="48"/>
        <v>0</v>
      </c>
      <c r="J447" s="4">
        <f t="shared" si="48"/>
        <v>0</v>
      </c>
      <c r="K447" s="4">
        <f t="shared" si="48"/>
        <v>0</v>
      </c>
      <c r="L447" s="4">
        <f t="shared" si="48"/>
        <v>0</v>
      </c>
      <c r="M447" s="4">
        <f>M448</f>
        <v>0</v>
      </c>
      <c r="N447" s="5">
        <f>SUM(E447:M447)</f>
        <v>0</v>
      </c>
    </row>
    <row r="448" spans="1:14" ht="14.25">
      <c r="A448" s="16"/>
      <c r="B448" s="30" t="str">
        <f>'[1]Головлі'!B448</f>
        <v>навчання по цивільній обороні</v>
      </c>
      <c r="C448" s="47"/>
      <c r="D448" s="48">
        <v>450</v>
      </c>
      <c r="E448" s="12"/>
      <c r="F448" s="16"/>
      <c r="G448" s="16">
        <f>C448*D448</f>
        <v>0</v>
      </c>
      <c r="H448" s="16"/>
      <c r="I448" s="16"/>
      <c r="J448" s="16"/>
      <c r="K448" s="16"/>
      <c r="L448" s="16"/>
      <c r="M448" s="16"/>
      <c r="N448" s="7">
        <f>SUM(E448:M448)</f>
        <v>0</v>
      </c>
    </row>
    <row r="449" spans="1:14" ht="14.25">
      <c r="A449" s="16"/>
      <c r="B449" s="38"/>
      <c r="C449" s="46"/>
      <c r="D449" s="41"/>
      <c r="E449" s="12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5">
      <c r="A450" s="5"/>
      <c r="B450" s="56" t="s">
        <v>72</v>
      </c>
      <c r="C450" s="5"/>
      <c r="D450" s="5"/>
      <c r="E450" s="4">
        <f aca="true" t="shared" si="49" ref="E450:M450">E451</f>
        <v>0</v>
      </c>
      <c r="F450" s="4">
        <f t="shared" si="49"/>
        <v>0</v>
      </c>
      <c r="G450" s="4">
        <f t="shared" si="49"/>
        <v>0</v>
      </c>
      <c r="H450" s="4">
        <f t="shared" si="49"/>
        <v>0</v>
      </c>
      <c r="I450" s="4">
        <f t="shared" si="49"/>
        <v>0</v>
      </c>
      <c r="J450" s="4">
        <f t="shared" si="49"/>
        <v>0</v>
      </c>
      <c r="K450" s="4">
        <f t="shared" si="49"/>
        <v>0</v>
      </c>
      <c r="L450" s="4">
        <f t="shared" si="49"/>
        <v>0</v>
      </c>
      <c r="M450" s="4">
        <f t="shared" si="49"/>
        <v>0</v>
      </c>
      <c r="N450" s="5">
        <f>SUM(E450:M450)</f>
        <v>0</v>
      </c>
    </row>
    <row r="451" spans="1:14" ht="14.25">
      <c r="A451" s="16"/>
      <c r="B451" s="38"/>
      <c r="C451" s="46"/>
      <c r="D451" s="41"/>
      <c r="E451" s="12"/>
      <c r="F451" s="12"/>
      <c r="G451" s="12"/>
      <c r="H451" s="16"/>
      <c r="I451" s="16"/>
      <c r="J451" s="16"/>
      <c r="K451" s="16"/>
      <c r="L451" s="16"/>
      <c r="M451" s="16"/>
      <c r="N451" s="16"/>
    </row>
    <row r="452" spans="1:14" ht="14.25">
      <c r="A452" s="16"/>
      <c r="B452" s="38"/>
      <c r="C452" s="46"/>
      <c r="D452" s="41"/>
      <c r="E452" s="12"/>
      <c r="F452" s="12"/>
      <c r="G452" s="12"/>
      <c r="H452" s="16"/>
      <c r="I452" s="16"/>
      <c r="J452" s="16"/>
      <c r="K452" s="16"/>
      <c r="L452" s="16"/>
      <c r="M452" s="16"/>
      <c r="N452" s="16"/>
    </row>
    <row r="453" spans="1:14" ht="14.25">
      <c r="A453" s="16"/>
      <c r="B453" s="63" t="s">
        <v>73</v>
      </c>
      <c r="C453" s="46"/>
      <c r="D453" s="41"/>
      <c r="E453" s="49">
        <f aca="true" t="shared" si="50" ref="E453:M453">E3+E11+E19+E255+E266+E328+E344+E349+E354+E359+E364+E371+E376+E404+E414+E440+E447</f>
        <v>232251</v>
      </c>
      <c r="F453" s="49">
        <f t="shared" si="50"/>
        <v>1972193</v>
      </c>
      <c r="G453" s="49">
        <f t="shared" si="50"/>
        <v>529061.9953000001</v>
      </c>
      <c r="H453" s="49">
        <f t="shared" si="50"/>
        <v>437162</v>
      </c>
      <c r="I453" s="49">
        <f t="shared" si="50"/>
        <v>0</v>
      </c>
      <c r="J453" s="49">
        <f t="shared" si="50"/>
        <v>0</v>
      </c>
      <c r="K453" s="49">
        <f t="shared" si="50"/>
        <v>0</v>
      </c>
      <c r="L453" s="49">
        <f t="shared" si="50"/>
        <v>0</v>
      </c>
      <c r="M453" s="49">
        <f t="shared" si="50"/>
        <v>0</v>
      </c>
      <c r="N453" s="49">
        <f>N3+N11+N19+N255+N266+N328+N349+N354+N359+N364+N371+N376+N404+N414+N440+N447</f>
        <v>3170667.9953</v>
      </c>
    </row>
    <row r="454" spans="1:14" ht="14.25">
      <c r="A454" s="16"/>
      <c r="B454" s="38"/>
      <c r="C454" s="46"/>
      <c r="D454" s="41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4.25">
      <c r="A455" s="16"/>
      <c r="B455" s="38"/>
      <c r="C455" s="46"/>
      <c r="D455" s="41"/>
      <c r="E455" s="49">
        <f>E454-E453</f>
        <v>-232251</v>
      </c>
      <c r="F455" s="49"/>
      <c r="G455" s="49"/>
      <c r="H455" s="49">
        <f>H454-H453</f>
        <v>-437162</v>
      </c>
      <c r="I455" s="49">
        <f>I454-I453</f>
        <v>0</v>
      </c>
      <c r="J455" s="49">
        <f>J454-J453</f>
        <v>0</v>
      </c>
      <c r="K455" s="49"/>
      <c r="L455" s="49"/>
      <c r="M455" s="49">
        <f>M454-M453</f>
        <v>0</v>
      </c>
      <c r="N455" s="49"/>
    </row>
    <row r="456" spans="1:14" ht="14.25">
      <c r="A456" s="16"/>
      <c r="B456" s="38"/>
      <c r="C456" s="46"/>
      <c r="D456" s="41"/>
      <c r="E456" s="12"/>
      <c r="F456" s="12"/>
      <c r="G456" s="12"/>
      <c r="H456" s="16"/>
      <c r="I456" s="16"/>
      <c r="J456" s="16"/>
      <c r="K456" s="16"/>
      <c r="L456" s="16"/>
      <c r="M456" s="16"/>
      <c r="N456" s="16"/>
    </row>
    <row r="457" spans="1:14" ht="14.25">
      <c r="A457" s="16"/>
      <c r="B457" s="38"/>
      <c r="C457" s="46"/>
      <c r="D457" s="41"/>
      <c r="E457" s="12"/>
      <c r="F457" s="12"/>
      <c r="G457" s="12"/>
      <c r="H457" s="16"/>
      <c r="I457" s="16"/>
      <c r="J457" s="16"/>
      <c r="K457" s="16"/>
      <c r="L457" s="16"/>
      <c r="M457" s="16"/>
      <c r="N457" s="16"/>
    </row>
    <row r="458" spans="1:14" ht="14.25">
      <c r="A458" s="16"/>
      <c r="B458" s="38"/>
      <c r="C458" s="46"/>
      <c r="D458" s="41"/>
      <c r="E458" s="12"/>
      <c r="F458" s="49">
        <f>F453+K453</f>
        <v>1972193</v>
      </c>
      <c r="G458" s="12"/>
      <c r="H458" s="16"/>
      <c r="I458" s="16"/>
      <c r="J458" s="16"/>
      <c r="K458" s="16"/>
      <c r="L458" s="16"/>
      <c r="M458" s="16"/>
      <c r="N458" s="16"/>
    </row>
    <row r="459" ht="12.75">
      <c r="F459" s="50">
        <f>E453+J453</f>
        <v>232251</v>
      </c>
    </row>
    <row r="460" ht="12.75">
      <c r="F460" s="50">
        <f>G453+H453+L453</f>
        <v>966223.9953000001</v>
      </c>
    </row>
    <row r="461" ht="12.75">
      <c r="B461" s="51" t="s">
        <v>74</v>
      </c>
    </row>
  </sheetData>
  <mergeCells count="1">
    <mergeCell ref="J1:L1"/>
  </mergeCells>
  <printOptions/>
  <pageMargins left="0.1968503937007874" right="0" top="0.5905511811023623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2019-01-24T15:11:11Z</dcterms:created>
  <dcterms:modified xsi:type="dcterms:W3CDTF">2019-01-25T07:38:38Z</dcterms:modified>
  <cp:category/>
  <cp:version/>
  <cp:contentType/>
  <cp:contentStatus/>
</cp:coreProperties>
</file>