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activeTab="1"/>
  </bookViews>
  <sheets>
    <sheet name="Лист1" sheetId="1" r:id="rId1"/>
    <sheet name="Миньківці" sheetId="2" r:id="rId2"/>
    <sheet name="Лист3" sheetId="3" r:id="rId3"/>
  </sheets>
  <definedNames>
    <definedName name="_xlnm.Print_Area" localSheetId="1">'Миньківці'!$A$1:$X$299</definedName>
  </definedNames>
  <calcPr fullCalcOnLoad="1"/>
</workbook>
</file>

<file path=xl/sharedStrings.xml><?xml version="1.0" encoding="utf-8"?>
<sst xmlns="http://schemas.openxmlformats.org/spreadsheetml/2006/main" count="468" uniqueCount="102">
  <si>
    <t xml:space="preserve">Затверджено </t>
  </si>
  <si>
    <t>Наказом Міністерства фінансів України 28.01.2002 р. №57</t>
  </si>
  <si>
    <t xml:space="preserve">                ЗАТВЕРДЖУЮ</t>
  </si>
  <si>
    <t xml:space="preserve">Штат в кількості </t>
  </si>
  <si>
    <t xml:space="preserve">штатних одиниць із місячним фондом </t>
  </si>
  <si>
    <t>заробітної плати</t>
  </si>
  <si>
    <t>грн.</t>
  </si>
  <si>
    <t>(назва установи, організації)</t>
  </si>
  <si>
    <t>(посада)</t>
  </si>
  <si>
    <t>(підпис)</t>
  </si>
  <si>
    <t>(ініціали і прізвище)</t>
  </si>
  <si>
    <t>(число, місяць, рік)</t>
  </si>
  <si>
    <t>М.П.</t>
  </si>
  <si>
    <t>Сума в гривнях</t>
  </si>
  <si>
    <t>Загальноосвітні</t>
  </si>
  <si>
    <t>Розряд</t>
  </si>
  <si>
    <t>К-сть</t>
  </si>
  <si>
    <t>Міс.</t>
  </si>
  <si>
    <t xml:space="preserve">ФОП на </t>
  </si>
  <si>
    <t>Надбавки</t>
  </si>
  <si>
    <t>Доплати</t>
  </si>
  <si>
    <t>ФОП</t>
  </si>
  <si>
    <t>№</t>
  </si>
  <si>
    <t>школи</t>
  </si>
  <si>
    <t>посад</t>
  </si>
  <si>
    <t>посад.</t>
  </si>
  <si>
    <t>місяць</t>
  </si>
  <si>
    <t xml:space="preserve">на </t>
  </si>
  <si>
    <t>(педпрацівники)</t>
  </si>
  <si>
    <t>оклад</t>
  </si>
  <si>
    <t>січень</t>
  </si>
  <si>
    <t>січень-</t>
  </si>
  <si>
    <t>березень</t>
  </si>
  <si>
    <t>Директор</t>
  </si>
  <si>
    <t>Заступник</t>
  </si>
  <si>
    <t>Психолог</t>
  </si>
  <si>
    <t>Педагог-організатор</t>
  </si>
  <si>
    <t>ГПД</t>
  </si>
  <si>
    <t>Бібліотекар</t>
  </si>
  <si>
    <t>(ініціали та прізвище)</t>
  </si>
  <si>
    <t>Головний бухгалтер</t>
  </si>
  <si>
    <t>квітень</t>
  </si>
  <si>
    <t>вересень</t>
  </si>
  <si>
    <t>жовтень</t>
  </si>
  <si>
    <t>листопад</t>
  </si>
  <si>
    <t>грудень</t>
  </si>
  <si>
    <t>класність водіям</t>
  </si>
  <si>
    <t xml:space="preserve">складність і напруженність </t>
  </si>
  <si>
    <t>%</t>
  </si>
  <si>
    <t>нічні</t>
  </si>
  <si>
    <t>педставки 10-11 кл</t>
  </si>
  <si>
    <t>педставки 5-9 кл</t>
  </si>
  <si>
    <t>педставки 1-4 кл</t>
  </si>
  <si>
    <t>Робітник</t>
  </si>
  <si>
    <t>Завгосп</t>
  </si>
  <si>
    <t>Кочегар</t>
  </si>
  <si>
    <t>Опалювач</t>
  </si>
  <si>
    <t>Прибиральниця</t>
  </si>
  <si>
    <t>Сторож</t>
  </si>
  <si>
    <t>Двірник</t>
  </si>
  <si>
    <t>Комірник</t>
  </si>
  <si>
    <t>Кухар</t>
  </si>
  <si>
    <t>Лаборант</t>
  </si>
  <si>
    <t>Водій</t>
  </si>
  <si>
    <t>Всього по педставках</t>
  </si>
  <si>
    <t>Всього по техставках</t>
  </si>
  <si>
    <t>Всього ПО ЗОШ</t>
  </si>
  <si>
    <t xml:space="preserve">Гуртк роб </t>
  </si>
  <si>
    <t>Керівник</t>
  </si>
  <si>
    <t>Підсобний робітник</t>
  </si>
  <si>
    <t>Вихователь</t>
  </si>
  <si>
    <t>Музкерівник</t>
  </si>
  <si>
    <t>Помічник вихователя</t>
  </si>
  <si>
    <t>Машин по пранні</t>
  </si>
  <si>
    <t>Медсестра</t>
  </si>
  <si>
    <t>травень</t>
  </si>
  <si>
    <t>Л.С. Черниш</t>
  </si>
  <si>
    <t>Соціальний педагог</t>
  </si>
  <si>
    <t>Л.В. Гаврилюк</t>
  </si>
  <si>
    <t>Начальник відділу освіти, молоді та спорту</t>
  </si>
  <si>
    <t>Миньковецького НВК</t>
  </si>
  <si>
    <t>за високі досягнення у праці</t>
  </si>
  <si>
    <t>за стаж</t>
  </si>
  <si>
    <t>за підручники</t>
  </si>
  <si>
    <t>класне керівництво</t>
  </si>
  <si>
    <t>перевірка зошитів</t>
  </si>
  <si>
    <t>кабінети, ділянки, майстерні, кер поч школою</t>
  </si>
  <si>
    <t>за шкідливість</t>
  </si>
  <si>
    <t>ведення діловодства</t>
  </si>
  <si>
    <t>за особливі умови праці, 50%</t>
  </si>
  <si>
    <t>за престижність, 20%</t>
  </si>
  <si>
    <t>Д.В. Бойчак</t>
  </si>
  <si>
    <t>Учитель-логопед</t>
  </si>
  <si>
    <t>до мінімуму</t>
  </si>
  <si>
    <t>листопад-</t>
  </si>
  <si>
    <t>на рік</t>
  </si>
  <si>
    <t>Вихователь  ГПД , АВ</t>
  </si>
  <si>
    <t>розшир зони обслуг</t>
  </si>
  <si>
    <t>за престижність, 5%</t>
  </si>
  <si>
    <t>2018 рік</t>
  </si>
  <si>
    <t>травень-</t>
  </si>
  <si>
    <t>січня 2018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</si>
</sst>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;[Red]#,##0"/>
    <numFmt numFmtId="167" formatCode="0_ ;[Red]\-0\ 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8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2" fontId="0" fillId="0" borderId="0" xfId="0" applyNumberFormat="1" applyAlignment="1">
      <alignment/>
    </xf>
    <xf numFmtId="4" fontId="4" fillId="2" borderId="12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5" fillId="4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" fontId="4" fillId="4" borderId="13" xfId="0" applyNumberFormat="1" applyFont="1" applyFill="1" applyBorder="1" applyAlignment="1">
      <alignment/>
    </xf>
    <xf numFmtId="2" fontId="4" fillId="4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304"/>
  <sheetViews>
    <sheetView tabSelected="1" zoomScale="80" zoomScaleNormal="80" workbookViewId="0" topLeftCell="A197">
      <selection activeCell="B242" sqref="B242"/>
    </sheetView>
  </sheetViews>
  <sheetFormatPr defaultColWidth="9.00390625" defaultRowHeight="12.75"/>
  <cols>
    <col min="1" max="1" width="3.625" style="0" customWidth="1"/>
    <col min="2" max="2" width="19.625" style="0" customWidth="1"/>
    <col min="3" max="3" width="7.25390625" style="0" hidden="1" customWidth="1"/>
    <col min="4" max="4" width="5.75390625" style="0" bestFit="1" customWidth="1"/>
    <col min="5" max="5" width="9.25390625" style="0" customWidth="1"/>
    <col min="6" max="6" width="10.00390625" style="0" customWidth="1"/>
    <col min="7" max="7" width="9.25390625" style="0" customWidth="1"/>
    <col min="8" max="8" width="7.875" style="0" bestFit="1" customWidth="1"/>
    <col min="9" max="9" width="9.375" style="0" customWidth="1"/>
    <col min="10" max="10" width="7.625" style="0" customWidth="1"/>
    <col min="11" max="11" width="3.375" style="0" bestFit="1" customWidth="1"/>
    <col min="12" max="12" width="7.25390625" style="0" customWidth="1"/>
    <col min="13" max="13" width="3.125" style="0" bestFit="1" customWidth="1"/>
    <col min="14" max="14" width="8.00390625" style="0" customWidth="1"/>
    <col min="15" max="15" width="7.875" style="0" customWidth="1"/>
    <col min="16" max="16" width="8.625" style="0" customWidth="1"/>
    <col min="17" max="17" width="8.75390625" style="0" customWidth="1"/>
    <col min="18" max="18" width="9.25390625" style="0" customWidth="1"/>
    <col min="19" max="19" width="8.375" style="0" customWidth="1"/>
    <col min="20" max="20" width="8.875" style="0" customWidth="1"/>
    <col min="21" max="21" width="7.75390625" style="0" customWidth="1"/>
    <col min="22" max="22" width="9.375" style="0" customWidth="1"/>
    <col min="23" max="23" width="10.375" style="0" customWidth="1"/>
    <col min="24" max="24" width="12.375" style="0" customWidth="1"/>
    <col min="25" max="25" width="10.75390625" style="0" bestFit="1" customWidth="1"/>
    <col min="26" max="26" width="10.00390625" style="0" bestFit="1" customWidth="1"/>
  </cols>
  <sheetData>
    <row r="1" ht="12.75">
      <c r="Q1" s="1" t="s">
        <v>0</v>
      </c>
    </row>
    <row r="2" ht="12.75">
      <c r="Q2" s="1" t="s">
        <v>1</v>
      </c>
    </row>
    <row r="3" ht="12.75">
      <c r="Q3" t="s">
        <v>2</v>
      </c>
    </row>
    <row r="4" spans="17:24" ht="12.75">
      <c r="Q4" s="1" t="s">
        <v>3</v>
      </c>
      <c r="R4" s="1"/>
      <c r="S4" s="2"/>
      <c r="T4" s="6">
        <f>D50</f>
        <v>42.16666666666667</v>
      </c>
      <c r="U4" s="5"/>
      <c r="V4" s="11"/>
      <c r="W4" s="46"/>
      <c r="X4" s="46"/>
    </row>
    <row r="5" spans="3:24" ht="12.75">
      <c r="C5" s="3"/>
      <c r="E5" s="4" t="str">
        <f>CONCATENATE("ШТАТНИЙ РОЗПИС НА",Лист1!A1)</f>
        <v>ШТАТНИЙ РОЗПИС НА2018 рік</v>
      </c>
      <c r="Q5" s="1" t="s">
        <v>4</v>
      </c>
      <c r="R5" s="1"/>
      <c r="S5" s="1"/>
      <c r="T5" s="1"/>
      <c r="U5" s="1"/>
      <c r="V5" s="1"/>
      <c r="W5" s="1"/>
      <c r="X5" s="1"/>
    </row>
    <row r="6" spans="17:24" ht="12.75">
      <c r="Q6" s="1" t="s">
        <v>5</v>
      </c>
      <c r="R6" s="1"/>
      <c r="S6" s="5"/>
      <c r="T6" s="6">
        <f>W50</f>
        <v>218963.461</v>
      </c>
      <c r="U6" s="5" t="s">
        <v>6</v>
      </c>
      <c r="V6" s="11"/>
      <c r="W6" s="47"/>
      <c r="X6" s="11"/>
    </row>
    <row r="7" spans="3:24" ht="12.75">
      <c r="C7" s="7"/>
      <c r="D7" s="8"/>
      <c r="E7" s="8" t="s">
        <v>80</v>
      </c>
      <c r="F7" s="7"/>
      <c r="G7" s="9"/>
      <c r="H7" s="9"/>
      <c r="I7" s="9"/>
      <c r="J7" s="9"/>
      <c r="K7" s="9"/>
      <c r="L7" s="9"/>
      <c r="M7" s="9"/>
      <c r="N7" s="9"/>
      <c r="Q7" s="5" t="s">
        <v>79</v>
      </c>
      <c r="R7" s="5"/>
      <c r="S7" s="5"/>
      <c r="T7" s="5"/>
      <c r="U7" s="5"/>
      <c r="V7" s="11"/>
      <c r="W7" s="47"/>
      <c r="X7" s="11"/>
    </row>
    <row r="8" spans="5:24" ht="12.75">
      <c r="E8" s="4" t="s">
        <v>7</v>
      </c>
      <c r="Q8" s="1"/>
      <c r="R8" s="1" t="s">
        <v>8</v>
      </c>
      <c r="S8" s="1"/>
      <c r="T8" s="1"/>
      <c r="U8" s="1"/>
      <c r="V8" s="1"/>
      <c r="W8" s="1"/>
      <c r="X8" s="1"/>
    </row>
    <row r="9" spans="17:24" ht="12.75">
      <c r="Q9" s="5"/>
      <c r="R9" s="5"/>
      <c r="S9" s="5"/>
      <c r="T9" s="5" t="s">
        <v>91</v>
      </c>
      <c r="U9" s="5"/>
      <c r="V9" s="11"/>
      <c r="W9" s="11"/>
      <c r="X9" s="11"/>
    </row>
    <row r="10" spans="5:24" ht="12.75">
      <c r="E10" s="10"/>
      <c r="F10" s="11"/>
      <c r="G10" s="11"/>
      <c r="H10" s="11"/>
      <c r="I10" s="11"/>
      <c r="J10" s="11"/>
      <c r="K10" s="11"/>
      <c r="L10" s="11"/>
      <c r="M10" s="11"/>
      <c r="N10" s="11"/>
      <c r="Q10" s="1"/>
      <c r="R10" s="1" t="s">
        <v>9</v>
      </c>
      <c r="S10" s="1"/>
      <c r="T10" s="1" t="s">
        <v>10</v>
      </c>
      <c r="U10" s="1"/>
      <c r="V10" s="1"/>
      <c r="W10" s="1"/>
      <c r="X10" s="1"/>
    </row>
    <row r="11" spans="5:24" ht="12.75">
      <c r="E11" s="11"/>
      <c r="F11" s="11"/>
      <c r="G11" s="11"/>
      <c r="H11" s="11"/>
      <c r="I11" s="11"/>
      <c r="J11" s="11"/>
      <c r="K11" s="11"/>
      <c r="L11" s="11"/>
      <c r="M11" s="11"/>
      <c r="N11" s="11"/>
      <c r="Q11" s="5"/>
      <c r="R11" s="71" t="s">
        <v>101</v>
      </c>
      <c r="S11" s="5"/>
      <c r="T11" s="5"/>
      <c r="U11" s="5"/>
      <c r="V11" s="11"/>
      <c r="W11" s="11"/>
      <c r="X11" s="11"/>
    </row>
    <row r="12" spans="17:24" ht="12.75">
      <c r="Q12" s="1"/>
      <c r="R12" s="1" t="s">
        <v>11</v>
      </c>
      <c r="S12" s="1"/>
      <c r="T12" s="1"/>
      <c r="U12" s="1"/>
      <c r="V12" s="1"/>
      <c r="W12" s="1"/>
      <c r="X12" s="1"/>
    </row>
    <row r="13" spans="17:24" ht="12.75">
      <c r="Q13" s="12" t="s">
        <v>12</v>
      </c>
      <c r="W13" s="12"/>
      <c r="X13" s="12"/>
    </row>
    <row r="14" ht="12.75">
      <c r="W14" s="13" t="s">
        <v>13</v>
      </c>
    </row>
    <row r="15" spans="1:24" ht="12.75" customHeight="1">
      <c r="A15" s="16"/>
      <c r="B15" s="17" t="s">
        <v>14</v>
      </c>
      <c r="C15" s="17" t="s">
        <v>15</v>
      </c>
      <c r="D15" s="18" t="s">
        <v>16</v>
      </c>
      <c r="E15" s="19" t="s">
        <v>17</v>
      </c>
      <c r="F15" s="15" t="s">
        <v>18</v>
      </c>
      <c r="G15" s="88" t="s">
        <v>19</v>
      </c>
      <c r="H15" s="88"/>
      <c r="I15" s="88"/>
      <c r="J15" s="88"/>
      <c r="K15" s="88"/>
      <c r="L15" s="88"/>
      <c r="M15" s="88"/>
      <c r="N15" s="88"/>
      <c r="O15" s="92" t="s">
        <v>20</v>
      </c>
      <c r="P15" s="93"/>
      <c r="Q15" s="93"/>
      <c r="R15" s="93"/>
      <c r="S15" s="93"/>
      <c r="T15" s="73"/>
      <c r="U15" s="73"/>
      <c r="V15" s="94"/>
      <c r="W15" s="17" t="s">
        <v>21</v>
      </c>
      <c r="X15" s="18" t="s">
        <v>21</v>
      </c>
    </row>
    <row r="16" spans="1:24" ht="16.5" customHeight="1">
      <c r="A16" s="20" t="s">
        <v>22</v>
      </c>
      <c r="B16" s="21" t="s">
        <v>23</v>
      </c>
      <c r="C16" s="21"/>
      <c r="D16" s="22" t="s">
        <v>24</v>
      </c>
      <c r="E16" s="23" t="s">
        <v>25</v>
      </c>
      <c r="F16" s="10" t="s">
        <v>26</v>
      </c>
      <c r="G16" s="75" t="s">
        <v>90</v>
      </c>
      <c r="H16" s="75" t="s">
        <v>89</v>
      </c>
      <c r="I16" s="75" t="s">
        <v>82</v>
      </c>
      <c r="J16" s="75" t="s">
        <v>81</v>
      </c>
      <c r="K16" s="77" t="s">
        <v>46</v>
      </c>
      <c r="L16" s="77"/>
      <c r="M16" s="77" t="s">
        <v>47</v>
      </c>
      <c r="N16" s="77"/>
      <c r="O16" s="75" t="s">
        <v>83</v>
      </c>
      <c r="P16" s="75" t="s">
        <v>84</v>
      </c>
      <c r="Q16" s="75" t="s">
        <v>85</v>
      </c>
      <c r="R16" s="78" t="s">
        <v>86</v>
      </c>
      <c r="S16" s="78" t="s">
        <v>88</v>
      </c>
      <c r="T16" s="75" t="s">
        <v>49</v>
      </c>
      <c r="U16" s="75" t="s">
        <v>87</v>
      </c>
      <c r="V16" s="75" t="s">
        <v>93</v>
      </c>
      <c r="W16" s="24" t="s">
        <v>27</v>
      </c>
      <c r="X16" s="25" t="s">
        <v>27</v>
      </c>
    </row>
    <row r="17" spans="1:24" ht="21" customHeight="1">
      <c r="A17" s="20"/>
      <c r="B17" s="21" t="s">
        <v>28</v>
      </c>
      <c r="C17" s="21"/>
      <c r="D17" s="22"/>
      <c r="E17" s="23" t="s">
        <v>29</v>
      </c>
      <c r="F17" s="10"/>
      <c r="G17" s="89"/>
      <c r="H17" s="89"/>
      <c r="I17" s="89"/>
      <c r="J17" s="89"/>
      <c r="K17" s="91"/>
      <c r="L17" s="91"/>
      <c r="M17" s="91"/>
      <c r="N17" s="91"/>
      <c r="O17" s="89"/>
      <c r="P17" s="89"/>
      <c r="Q17" s="89"/>
      <c r="R17" s="95"/>
      <c r="S17" s="95"/>
      <c r="T17" s="89"/>
      <c r="U17" s="89"/>
      <c r="V17" s="89"/>
      <c r="W17" s="24" t="s">
        <v>30</v>
      </c>
      <c r="X17" s="25" t="s">
        <v>31</v>
      </c>
    </row>
    <row r="18" spans="1:24" ht="12.75">
      <c r="A18" s="26"/>
      <c r="B18" s="27"/>
      <c r="C18" s="27"/>
      <c r="D18" s="26"/>
      <c r="E18" s="28"/>
      <c r="F18" s="5"/>
      <c r="G18" s="90"/>
      <c r="H18" s="90"/>
      <c r="I18" s="90"/>
      <c r="J18" s="90"/>
      <c r="K18" s="61" t="s">
        <v>48</v>
      </c>
      <c r="L18" s="61" t="s">
        <v>6</v>
      </c>
      <c r="M18" s="61" t="s">
        <v>48</v>
      </c>
      <c r="N18" s="61" t="s">
        <v>6</v>
      </c>
      <c r="O18" s="90"/>
      <c r="P18" s="90"/>
      <c r="Q18" s="90"/>
      <c r="R18" s="96"/>
      <c r="S18" s="96"/>
      <c r="T18" s="90"/>
      <c r="U18" s="90"/>
      <c r="V18" s="90"/>
      <c r="W18" s="30"/>
      <c r="X18" s="29" t="s">
        <v>32</v>
      </c>
    </row>
    <row r="19" spans="1:24" ht="12.75">
      <c r="A19" s="31">
        <v>1</v>
      </c>
      <c r="B19" s="32" t="s">
        <v>33</v>
      </c>
      <c r="C19" s="32">
        <v>13</v>
      </c>
      <c r="D19" s="32">
        <v>1</v>
      </c>
      <c r="E19" s="33">
        <f>F19/D19</f>
        <v>4546</v>
      </c>
      <c r="F19" s="32">
        <v>4546</v>
      </c>
      <c r="G19" s="33">
        <f>F19*0.2</f>
        <v>909.2</v>
      </c>
      <c r="H19" s="34"/>
      <c r="I19" s="34">
        <f>F19*0.3</f>
        <v>1363.8</v>
      </c>
      <c r="J19" s="34"/>
      <c r="K19" s="35"/>
      <c r="L19" s="35"/>
      <c r="M19" s="35"/>
      <c r="N19" s="35"/>
      <c r="O19" s="32"/>
      <c r="P19" s="32"/>
      <c r="Q19" s="32"/>
      <c r="R19" s="32"/>
      <c r="S19" s="32"/>
      <c r="T19" s="36"/>
      <c r="U19" s="36"/>
      <c r="V19" s="36"/>
      <c r="W19" s="37">
        <f>F19+G19+H19+I19+J19+L19+N19+O19+P19+Q19+R19+S19+T19+U19+V19</f>
        <v>6819</v>
      </c>
      <c r="X19" s="33">
        <f>W19*3</f>
        <v>20457</v>
      </c>
    </row>
    <row r="20" spans="1:26" ht="12.75">
      <c r="A20" s="31">
        <v>2</v>
      </c>
      <c r="B20" s="32" t="s">
        <v>34</v>
      </c>
      <c r="C20" s="32"/>
      <c r="D20" s="32">
        <v>1.5</v>
      </c>
      <c r="E20" s="33">
        <f>E19*0.95</f>
        <v>4318.7</v>
      </c>
      <c r="F20" s="33">
        <f>D20*E20</f>
        <v>6478.049999999999</v>
      </c>
      <c r="G20" s="33">
        <f aca="true" t="shared" si="0" ref="G20:G32">F20*0.2</f>
        <v>1295.61</v>
      </c>
      <c r="H20" s="33"/>
      <c r="I20" s="34">
        <f>F20*0.3</f>
        <v>1943.4149999999997</v>
      </c>
      <c r="J20" s="34"/>
      <c r="K20" s="32"/>
      <c r="L20" s="32"/>
      <c r="M20" s="32"/>
      <c r="N20" s="32"/>
      <c r="O20" s="32"/>
      <c r="P20" s="32"/>
      <c r="Q20" s="32"/>
      <c r="R20" s="32"/>
      <c r="S20" s="32"/>
      <c r="T20" s="36"/>
      <c r="U20" s="36"/>
      <c r="V20" s="36"/>
      <c r="W20" s="37">
        <f aca="true" t="shared" si="1" ref="W20:W28">F20+G20+H20+I20+J20+L20+N20+O20+P20+Q20+R20+S20+T20+U20+V20</f>
        <v>9717.074999999999</v>
      </c>
      <c r="X20" s="33">
        <f aca="true" t="shared" si="2" ref="X20:X48">W20*3</f>
        <v>29151.225</v>
      </c>
      <c r="Z20" s="51"/>
    </row>
    <row r="21" spans="1:26" ht="12.75">
      <c r="A21" s="31">
        <v>3</v>
      </c>
      <c r="B21" s="32" t="s">
        <v>35</v>
      </c>
      <c r="C21" s="32"/>
      <c r="D21" s="32">
        <v>0.5</v>
      </c>
      <c r="E21" s="33">
        <f>E20*0.95</f>
        <v>4102.764999999999</v>
      </c>
      <c r="F21" s="32">
        <v>1867.5</v>
      </c>
      <c r="G21" s="33">
        <f t="shared" si="0"/>
        <v>373.5</v>
      </c>
      <c r="H21" s="33"/>
      <c r="I21" s="34">
        <f>F21*0.1</f>
        <v>186.75</v>
      </c>
      <c r="J21" s="34"/>
      <c r="K21" s="32"/>
      <c r="L21" s="32"/>
      <c r="M21" s="32"/>
      <c r="N21" s="32"/>
      <c r="O21" s="32"/>
      <c r="P21" s="32"/>
      <c r="Q21" s="32"/>
      <c r="R21" s="32"/>
      <c r="S21" s="32"/>
      <c r="T21" s="36"/>
      <c r="U21" s="36"/>
      <c r="V21" s="36"/>
      <c r="W21" s="37">
        <f t="shared" si="1"/>
        <v>2427.75</v>
      </c>
      <c r="X21" s="33">
        <f t="shared" si="2"/>
        <v>7283.25</v>
      </c>
      <c r="Z21" s="51"/>
    </row>
    <row r="22" spans="1:26" ht="12.75">
      <c r="A22" s="31">
        <v>4</v>
      </c>
      <c r="B22" s="32" t="s">
        <v>36</v>
      </c>
      <c r="C22" s="32"/>
      <c r="D22" s="32">
        <v>1</v>
      </c>
      <c r="E22" s="33">
        <f>F22/D22</f>
        <v>3471</v>
      </c>
      <c r="F22" s="32">
        <v>3471</v>
      </c>
      <c r="G22" s="33">
        <f t="shared" si="0"/>
        <v>694.2</v>
      </c>
      <c r="H22" s="33"/>
      <c r="I22" s="33">
        <f>F22*0.1</f>
        <v>347.1</v>
      </c>
      <c r="J22" s="33"/>
      <c r="K22" s="32"/>
      <c r="L22" s="32"/>
      <c r="M22" s="32"/>
      <c r="N22" s="32"/>
      <c r="O22" s="32"/>
      <c r="P22" s="32"/>
      <c r="Q22" s="32"/>
      <c r="R22" s="32"/>
      <c r="S22" s="32"/>
      <c r="T22" s="36"/>
      <c r="U22" s="36"/>
      <c r="V22" s="36"/>
      <c r="W22" s="37">
        <f t="shared" si="1"/>
        <v>4512.3</v>
      </c>
      <c r="X22" s="33">
        <f t="shared" si="2"/>
        <v>13536.900000000001</v>
      </c>
      <c r="Z22" s="51"/>
    </row>
    <row r="23" spans="1:26" ht="12.75">
      <c r="A23" s="31">
        <v>5</v>
      </c>
      <c r="B23" s="32" t="s">
        <v>77</v>
      </c>
      <c r="C23" s="32">
        <v>9</v>
      </c>
      <c r="D23" s="32">
        <v>0.5</v>
      </c>
      <c r="E23" s="33">
        <f>F23/D23</f>
        <v>3471</v>
      </c>
      <c r="F23" s="32">
        <v>1735.5</v>
      </c>
      <c r="G23" s="33">
        <f t="shared" si="0"/>
        <v>347.1</v>
      </c>
      <c r="H23" s="33"/>
      <c r="I23" s="33">
        <f>F23*0.1</f>
        <v>173.55</v>
      </c>
      <c r="J23" s="33"/>
      <c r="K23" s="32"/>
      <c r="L23" s="32"/>
      <c r="M23" s="32"/>
      <c r="N23" s="32"/>
      <c r="O23" s="32"/>
      <c r="P23" s="32"/>
      <c r="Q23" s="32"/>
      <c r="R23" s="32"/>
      <c r="S23" s="32"/>
      <c r="T23" s="36"/>
      <c r="U23" s="36"/>
      <c r="V23" s="36"/>
      <c r="W23" s="37">
        <f t="shared" si="1"/>
        <v>2256.15</v>
      </c>
      <c r="X23" s="33">
        <f t="shared" si="2"/>
        <v>6768.450000000001</v>
      </c>
      <c r="Z23" s="51"/>
    </row>
    <row r="24" spans="1:26" ht="12.75">
      <c r="A24" s="31">
        <v>6</v>
      </c>
      <c r="B24" s="32" t="s">
        <v>37</v>
      </c>
      <c r="C24" s="32">
        <v>9</v>
      </c>
      <c r="D24" s="32">
        <v>1</v>
      </c>
      <c r="E24" s="33">
        <f>F24/D24</f>
        <v>3339</v>
      </c>
      <c r="F24" s="32">
        <v>3339</v>
      </c>
      <c r="G24" s="33">
        <f t="shared" si="0"/>
        <v>667.8000000000001</v>
      </c>
      <c r="H24" s="33"/>
      <c r="I24" s="33">
        <f>F24*0.1</f>
        <v>333.90000000000003</v>
      </c>
      <c r="J24" s="33"/>
      <c r="K24" s="32"/>
      <c r="L24" s="32"/>
      <c r="M24" s="32"/>
      <c r="N24" s="32"/>
      <c r="O24" s="32"/>
      <c r="P24" s="32"/>
      <c r="Q24" s="32"/>
      <c r="R24" s="32"/>
      <c r="S24" s="32"/>
      <c r="T24" s="36"/>
      <c r="U24" s="36"/>
      <c r="V24" s="36"/>
      <c r="W24" s="37">
        <f t="shared" si="1"/>
        <v>4340.7</v>
      </c>
      <c r="X24" s="33">
        <f t="shared" si="2"/>
        <v>13022.099999999999</v>
      </c>
      <c r="Z24" s="51"/>
    </row>
    <row r="25" spans="1:26" ht="12.75">
      <c r="A25" s="31"/>
      <c r="B25" s="32" t="s">
        <v>67</v>
      </c>
      <c r="C25" s="32"/>
      <c r="D25" s="32"/>
      <c r="E25" s="33">
        <v>10</v>
      </c>
      <c r="F25" s="32">
        <v>1884.33</v>
      </c>
      <c r="G25" s="33">
        <f t="shared" si="0"/>
        <v>376.866</v>
      </c>
      <c r="H25" s="33"/>
      <c r="I25" s="33">
        <v>227</v>
      </c>
      <c r="J25" s="33"/>
      <c r="K25" s="32"/>
      <c r="L25" s="32"/>
      <c r="M25" s="32"/>
      <c r="N25" s="32"/>
      <c r="O25" s="32"/>
      <c r="P25" s="32"/>
      <c r="Q25" s="32"/>
      <c r="R25" s="32"/>
      <c r="S25" s="32"/>
      <c r="T25" s="36"/>
      <c r="U25" s="36"/>
      <c r="V25" s="36"/>
      <c r="W25" s="37">
        <f t="shared" si="1"/>
        <v>2488.196</v>
      </c>
      <c r="X25" s="33">
        <f t="shared" si="2"/>
        <v>7464.588</v>
      </c>
      <c r="Z25" s="51"/>
    </row>
    <row r="26" spans="1:26" ht="12.75">
      <c r="A26" s="31">
        <v>8</v>
      </c>
      <c r="B26" s="32" t="s">
        <v>52</v>
      </c>
      <c r="C26" s="32"/>
      <c r="D26" s="48">
        <f>97/18</f>
        <v>5.388888888888889</v>
      </c>
      <c r="E26" s="33">
        <f>F26/D26</f>
        <v>3767.958556701031</v>
      </c>
      <c r="F26" s="32">
        <v>20305.11</v>
      </c>
      <c r="G26" s="33">
        <f t="shared" si="0"/>
        <v>4061.0220000000004</v>
      </c>
      <c r="H26" s="32"/>
      <c r="I26" s="33">
        <v>5170.97</v>
      </c>
      <c r="J26" s="33"/>
      <c r="K26" s="32"/>
      <c r="L26" s="32"/>
      <c r="M26" s="32"/>
      <c r="N26" s="32"/>
      <c r="O26" s="32"/>
      <c r="P26" s="32">
        <f>347.1+2294</f>
        <v>2641.1</v>
      </c>
      <c r="Q26" s="32">
        <f>260.33+1859.88</f>
        <v>2120.21</v>
      </c>
      <c r="R26" s="32"/>
      <c r="S26" s="32"/>
      <c r="T26" s="36"/>
      <c r="U26" s="36"/>
      <c r="V26" s="36"/>
      <c r="W26" s="37">
        <f t="shared" si="1"/>
        <v>34298.412000000004</v>
      </c>
      <c r="X26" s="33">
        <f t="shared" si="2"/>
        <v>102895.236</v>
      </c>
      <c r="Z26" s="51"/>
    </row>
    <row r="27" spans="1:26" ht="12.75">
      <c r="A27" s="31">
        <v>9</v>
      </c>
      <c r="B27" s="32" t="s">
        <v>51</v>
      </c>
      <c r="C27" s="32"/>
      <c r="D27" s="48">
        <f>154.5/18</f>
        <v>8.583333333333334</v>
      </c>
      <c r="E27" s="33">
        <f>F27/D27</f>
        <v>3999.8376699029127</v>
      </c>
      <c r="F27" s="32">
        <v>34331.94</v>
      </c>
      <c r="G27" s="33">
        <f t="shared" si="0"/>
        <v>6866.388000000001</v>
      </c>
      <c r="H27" s="32"/>
      <c r="I27" s="33">
        <v>6725.34</v>
      </c>
      <c r="J27" s="33"/>
      <c r="K27" s="32"/>
      <c r="L27" s="32"/>
      <c r="M27" s="32"/>
      <c r="N27" s="32"/>
      <c r="O27" s="32"/>
      <c r="P27" s="32">
        <f>1172.6+2801.5</f>
        <v>3974.1</v>
      </c>
      <c r="Q27" s="32">
        <f>492.44+1621.92</f>
        <v>2114.36</v>
      </c>
      <c r="R27" s="32"/>
      <c r="S27" s="32"/>
      <c r="T27" s="36"/>
      <c r="U27" s="36"/>
      <c r="V27" s="36"/>
      <c r="W27" s="37">
        <f t="shared" si="1"/>
        <v>54012.128000000004</v>
      </c>
      <c r="X27" s="33">
        <f t="shared" si="2"/>
        <v>162036.38400000002</v>
      </c>
      <c r="Z27" s="51"/>
    </row>
    <row r="28" spans="1:26" ht="12.75">
      <c r="A28" s="31">
        <v>10</v>
      </c>
      <c r="B28" s="32" t="s">
        <v>50</v>
      </c>
      <c r="C28" s="32"/>
      <c r="D28" s="48">
        <f>71/18</f>
        <v>3.9444444444444446</v>
      </c>
      <c r="E28" s="33">
        <f>F28/D28</f>
        <v>3948.0338028169012</v>
      </c>
      <c r="F28" s="32">
        <v>15572.8</v>
      </c>
      <c r="G28" s="33">
        <f t="shared" si="0"/>
        <v>3114.56</v>
      </c>
      <c r="H28" s="32"/>
      <c r="I28" s="33">
        <v>3277.88</v>
      </c>
      <c r="J28" s="33"/>
      <c r="K28" s="32"/>
      <c r="L28" s="32"/>
      <c r="M28" s="32"/>
      <c r="N28" s="32"/>
      <c r="O28" s="32"/>
      <c r="P28" s="32">
        <v>1000</v>
      </c>
      <c r="Q28" s="32">
        <v>673.44</v>
      </c>
      <c r="R28" s="32"/>
      <c r="S28" s="32"/>
      <c r="T28" s="36"/>
      <c r="U28" s="36"/>
      <c r="V28" s="36"/>
      <c r="W28" s="37">
        <f t="shared" si="1"/>
        <v>23638.68</v>
      </c>
      <c r="X28" s="33">
        <f t="shared" si="2"/>
        <v>70916.04000000001</v>
      </c>
      <c r="Z28" s="51"/>
    </row>
    <row r="29" spans="1:26" ht="12.75">
      <c r="A29" s="38"/>
      <c r="B29" s="39" t="s">
        <v>64</v>
      </c>
      <c r="C29" s="39"/>
      <c r="D29" s="40">
        <f>SUM(D26:D28)</f>
        <v>17.916666666666668</v>
      </c>
      <c r="E29" s="40"/>
      <c r="F29" s="40">
        <f aca="true" t="shared" si="3" ref="F29:X29">SUM(F26:F28)</f>
        <v>70209.85</v>
      </c>
      <c r="G29" s="40">
        <f t="shared" si="3"/>
        <v>14041.970000000001</v>
      </c>
      <c r="H29" s="40">
        <f t="shared" si="3"/>
        <v>0</v>
      </c>
      <c r="I29" s="40">
        <f t="shared" si="3"/>
        <v>15174.190000000002</v>
      </c>
      <c r="J29" s="40">
        <f t="shared" si="3"/>
        <v>0</v>
      </c>
      <c r="K29" s="40"/>
      <c r="L29" s="40">
        <f t="shared" si="3"/>
        <v>0</v>
      </c>
      <c r="M29" s="40"/>
      <c r="N29" s="40">
        <f t="shared" si="3"/>
        <v>0</v>
      </c>
      <c r="O29" s="40">
        <f t="shared" si="3"/>
        <v>0</v>
      </c>
      <c r="P29" s="40">
        <f t="shared" si="3"/>
        <v>7615.2</v>
      </c>
      <c r="Q29" s="40">
        <f t="shared" si="3"/>
        <v>4908.01</v>
      </c>
      <c r="R29" s="40">
        <f t="shared" si="3"/>
        <v>0</v>
      </c>
      <c r="S29" s="40">
        <f t="shared" si="3"/>
        <v>0</v>
      </c>
      <c r="T29" s="40">
        <f t="shared" si="3"/>
        <v>0</v>
      </c>
      <c r="U29" s="40">
        <f t="shared" si="3"/>
        <v>0</v>
      </c>
      <c r="V29" s="40"/>
      <c r="W29" s="40">
        <f>SUM(W26:W28)</f>
        <v>111949.22</v>
      </c>
      <c r="X29" s="40">
        <f t="shared" si="3"/>
        <v>335847.66000000003</v>
      </c>
      <c r="Y29" s="62">
        <v>144510.39</v>
      </c>
      <c r="Z29" s="51">
        <f>Y29-W19-W20-W21-W22-W23-W24-W25-W29</f>
        <v>-0.0009999999747378752</v>
      </c>
    </row>
    <row r="30" spans="1:26" ht="12.75">
      <c r="A30" s="38">
        <v>11</v>
      </c>
      <c r="B30" s="39" t="s">
        <v>70</v>
      </c>
      <c r="C30" s="39"/>
      <c r="D30" s="64">
        <v>2.25</v>
      </c>
      <c r="E30" s="40">
        <f>F30/D30</f>
        <v>3471</v>
      </c>
      <c r="F30" s="40">
        <v>7809.75</v>
      </c>
      <c r="G30" s="33">
        <f t="shared" si="0"/>
        <v>1561.95</v>
      </c>
      <c r="H30" s="40"/>
      <c r="I30" s="40">
        <v>1301.63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53"/>
      <c r="U30" s="53"/>
      <c r="V30" s="53"/>
      <c r="W30" s="68">
        <f>F30+G30+H30+I30+L30+N30+O30+P30+Q30+R30+S30+T30+U30+V30</f>
        <v>10673.330000000002</v>
      </c>
      <c r="X30" s="33">
        <f t="shared" si="2"/>
        <v>32019.990000000005</v>
      </c>
      <c r="Z30" s="51"/>
    </row>
    <row r="31" spans="1:26" ht="12.75">
      <c r="A31" s="38">
        <f>A30+1</f>
        <v>12</v>
      </c>
      <c r="B31" s="39" t="s">
        <v>92</v>
      </c>
      <c r="C31" s="39"/>
      <c r="D31" s="64">
        <v>0.25</v>
      </c>
      <c r="E31" s="40">
        <f>F31/D31</f>
        <v>4165.2</v>
      </c>
      <c r="F31" s="40">
        <v>1041.3</v>
      </c>
      <c r="G31" s="33">
        <f t="shared" si="0"/>
        <v>208.26</v>
      </c>
      <c r="H31" s="40"/>
      <c r="I31" s="40">
        <v>104.13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53"/>
      <c r="U31" s="53"/>
      <c r="V31" s="53"/>
      <c r="W31" s="68">
        <f>F31+G31+H31+I31+L31+N31+O31+P31+Q31+R31+S31+T31+U31+V31</f>
        <v>1353.69</v>
      </c>
      <c r="X31" s="33">
        <f t="shared" si="2"/>
        <v>4061.07</v>
      </c>
      <c r="Z31" s="51"/>
    </row>
    <row r="32" spans="1:26" ht="12.75">
      <c r="A32" s="38">
        <f>A31+1</f>
        <v>13</v>
      </c>
      <c r="B32" s="39" t="s">
        <v>71</v>
      </c>
      <c r="C32" s="39"/>
      <c r="D32" s="64">
        <v>0.25</v>
      </c>
      <c r="E32" s="32">
        <v>2396</v>
      </c>
      <c r="F32" s="40">
        <v>762</v>
      </c>
      <c r="G32" s="33">
        <f t="shared" si="0"/>
        <v>152.4</v>
      </c>
      <c r="H32" s="40"/>
      <c r="I32" s="33">
        <f>F32*0.1</f>
        <v>76.2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53"/>
      <c r="U32" s="53"/>
      <c r="V32" s="65"/>
      <c r="W32" s="68">
        <f>F32+G32+H32+I32+L32+N32+O32+P32+Q32+R32+S32+T32+U32+V32</f>
        <v>990.6</v>
      </c>
      <c r="X32" s="33">
        <f t="shared" si="2"/>
        <v>2971.8</v>
      </c>
      <c r="Z32" s="51"/>
    </row>
    <row r="33" spans="1:24" ht="12.75">
      <c r="A33" s="38">
        <f>A32+1</f>
        <v>14</v>
      </c>
      <c r="B33" s="44" t="s">
        <v>72</v>
      </c>
      <c r="C33" s="32"/>
      <c r="D33" s="67">
        <v>2</v>
      </c>
      <c r="E33" s="32">
        <v>2396</v>
      </c>
      <c r="F33" s="32">
        <f>D33*E33</f>
        <v>4792</v>
      </c>
      <c r="G33" s="32"/>
      <c r="H33" s="32"/>
      <c r="I33" s="32"/>
      <c r="J33" s="32"/>
      <c r="K33" s="32"/>
      <c r="L33" s="50"/>
      <c r="M33" s="32"/>
      <c r="N33" s="32"/>
      <c r="O33" s="32"/>
      <c r="P33" s="32"/>
      <c r="Q33" s="32"/>
      <c r="R33" s="32"/>
      <c r="S33" s="32"/>
      <c r="T33" s="32"/>
      <c r="U33" s="49"/>
      <c r="V33" s="66">
        <f>3723*D33-F33-L33-N33-U33</f>
        <v>2654</v>
      </c>
      <c r="W33" s="68">
        <f>F33+G33+H33+I33+L33+N33+O33+P33+Q33+R33+S33+T33+U33+V33</f>
        <v>7446</v>
      </c>
      <c r="X33" s="33">
        <f t="shared" si="2"/>
        <v>22338</v>
      </c>
    </row>
    <row r="34" spans="1:24" ht="12.75">
      <c r="A34" s="38">
        <f>A33+1</f>
        <v>15</v>
      </c>
      <c r="B34" s="44" t="s">
        <v>73</v>
      </c>
      <c r="C34" s="32"/>
      <c r="D34" s="67"/>
      <c r="E34" s="32">
        <v>1921</v>
      </c>
      <c r="F34" s="32">
        <f>D34*E34</f>
        <v>0</v>
      </c>
      <c r="G34" s="32"/>
      <c r="H34" s="32"/>
      <c r="I34" s="32"/>
      <c r="J34" s="32"/>
      <c r="K34" s="32"/>
      <c r="L34" s="50"/>
      <c r="M34" s="32"/>
      <c r="N34" s="32"/>
      <c r="O34" s="32"/>
      <c r="P34" s="32"/>
      <c r="Q34" s="32"/>
      <c r="R34" s="32"/>
      <c r="S34" s="32"/>
      <c r="T34" s="32"/>
      <c r="U34" s="32"/>
      <c r="V34" s="66">
        <f aca="true" t="shared" si="4" ref="V34:V46">3723*D34-F34-L34-N34-U34</f>
        <v>0</v>
      </c>
      <c r="W34" s="68">
        <f>F34+G34+H34+I34+L34+N34+O34+P34+Q34+R34+S34+T34+U34+V34</f>
        <v>0</v>
      </c>
      <c r="X34" s="33">
        <f t="shared" si="2"/>
        <v>0</v>
      </c>
    </row>
    <row r="35" spans="1:24" ht="12.75">
      <c r="A35" s="38">
        <f aca="true" t="shared" si="5" ref="A35:A48">A34+1</f>
        <v>16</v>
      </c>
      <c r="B35" s="32" t="s">
        <v>53</v>
      </c>
      <c r="C35" s="39"/>
      <c r="D35" s="32">
        <v>1</v>
      </c>
      <c r="E35" s="32">
        <v>1921</v>
      </c>
      <c r="F35" s="32">
        <f>D35*E35</f>
        <v>1921</v>
      </c>
      <c r="G35" s="33"/>
      <c r="H35" s="32"/>
      <c r="I35" s="32"/>
      <c r="J35" s="32"/>
      <c r="K35" s="32"/>
      <c r="L35" s="32"/>
      <c r="M35" s="32"/>
      <c r="N35" s="49">
        <f>F35*M35/100</f>
        <v>0</v>
      </c>
      <c r="O35" s="32"/>
      <c r="P35" s="32"/>
      <c r="Q35" s="32"/>
      <c r="R35" s="32"/>
      <c r="S35" s="32"/>
      <c r="T35" s="36"/>
      <c r="U35" s="36"/>
      <c r="V35" s="66">
        <f t="shared" si="4"/>
        <v>1802</v>
      </c>
      <c r="W35" s="37">
        <f aca="true" t="shared" si="6" ref="W35:W48">F35+G35+H35+I35+L35+N35+O35+P35+Q35+R35+S35+T35+U35+V35</f>
        <v>3723</v>
      </c>
      <c r="X35" s="33">
        <f t="shared" si="2"/>
        <v>11169</v>
      </c>
    </row>
    <row r="36" spans="1:24" ht="12.75">
      <c r="A36" s="38">
        <f t="shared" si="5"/>
        <v>17</v>
      </c>
      <c r="B36" s="32" t="s">
        <v>54</v>
      </c>
      <c r="C36" s="32"/>
      <c r="D36" s="32">
        <v>1</v>
      </c>
      <c r="E36" s="32">
        <v>2713</v>
      </c>
      <c r="F36" s="32">
        <f aca="true" t="shared" si="7" ref="F36:F48">D36*E36</f>
        <v>2713</v>
      </c>
      <c r="G36" s="32"/>
      <c r="H36" s="32"/>
      <c r="I36" s="32"/>
      <c r="J36" s="32"/>
      <c r="K36" s="32"/>
      <c r="L36" s="32"/>
      <c r="M36" s="32"/>
      <c r="N36" s="49">
        <f>F36*M36/100</f>
        <v>0</v>
      </c>
      <c r="O36" s="32"/>
      <c r="P36" s="32"/>
      <c r="Q36" s="32"/>
      <c r="R36" s="32"/>
      <c r="S36" s="32"/>
      <c r="T36" s="36"/>
      <c r="U36" s="36"/>
      <c r="V36" s="66">
        <f t="shared" si="4"/>
        <v>1010</v>
      </c>
      <c r="W36" s="37">
        <f t="shared" si="6"/>
        <v>3723</v>
      </c>
      <c r="X36" s="33">
        <f t="shared" si="2"/>
        <v>11169</v>
      </c>
    </row>
    <row r="37" spans="1:24" ht="12.75">
      <c r="A37" s="38">
        <f t="shared" si="5"/>
        <v>18</v>
      </c>
      <c r="B37" s="41" t="s">
        <v>55</v>
      </c>
      <c r="C37" s="41"/>
      <c r="D37" s="44">
        <v>4</v>
      </c>
      <c r="E37" s="41">
        <v>1921</v>
      </c>
      <c r="F37" s="32">
        <f t="shared" si="7"/>
        <v>7684</v>
      </c>
      <c r="G37" s="41"/>
      <c r="H37" s="41"/>
      <c r="I37" s="41"/>
      <c r="J37" s="41"/>
      <c r="K37" s="41"/>
      <c r="L37" s="41"/>
      <c r="M37" s="41"/>
      <c r="N37" s="49">
        <f>F37*M37/100</f>
        <v>0</v>
      </c>
      <c r="O37" s="41"/>
      <c r="P37" s="41"/>
      <c r="Q37" s="41"/>
      <c r="R37" s="41"/>
      <c r="S37" s="41"/>
      <c r="T37" s="52">
        <f>F37/D37*0.35</f>
        <v>672.3499999999999</v>
      </c>
      <c r="U37" s="41"/>
      <c r="V37" s="66">
        <f t="shared" si="4"/>
        <v>7208</v>
      </c>
      <c r="W37" s="37">
        <f>F37+G37+H37+I37+L37+N37+O37+P37+Q37+R37+S37+T37+U37+V37</f>
        <v>15564.35</v>
      </c>
      <c r="X37" s="33">
        <f t="shared" si="2"/>
        <v>46693.05</v>
      </c>
    </row>
    <row r="38" spans="1:24" ht="12.75">
      <c r="A38" s="38">
        <f t="shared" si="5"/>
        <v>19</v>
      </c>
      <c r="B38" s="41" t="s">
        <v>56</v>
      </c>
      <c r="C38" s="41"/>
      <c r="D38" s="44"/>
      <c r="E38" s="41">
        <v>1762</v>
      </c>
      <c r="F38" s="32">
        <f t="shared" si="7"/>
        <v>0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66">
        <f t="shared" si="4"/>
        <v>0</v>
      </c>
      <c r="W38" s="37">
        <f t="shared" si="6"/>
        <v>0</v>
      </c>
      <c r="X38" s="33">
        <f t="shared" si="2"/>
        <v>0</v>
      </c>
    </row>
    <row r="39" spans="1:24" ht="12.75">
      <c r="A39" s="38">
        <f t="shared" si="5"/>
        <v>20</v>
      </c>
      <c r="B39" s="32" t="s">
        <v>57</v>
      </c>
      <c r="C39" s="39"/>
      <c r="D39" s="57">
        <v>2.5</v>
      </c>
      <c r="E39" s="32">
        <v>1921</v>
      </c>
      <c r="F39" s="32">
        <f t="shared" si="7"/>
        <v>4802.5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49"/>
      <c r="V39" s="66">
        <f>3723*D39-F39-L39-N39-U39</f>
        <v>4505</v>
      </c>
      <c r="W39" s="37">
        <f t="shared" si="6"/>
        <v>9307.5</v>
      </c>
      <c r="X39" s="33">
        <f t="shared" si="2"/>
        <v>27922.5</v>
      </c>
    </row>
    <row r="40" spans="1:24" ht="12.75">
      <c r="A40" s="38">
        <f t="shared" si="5"/>
        <v>21</v>
      </c>
      <c r="B40" s="32" t="s">
        <v>58</v>
      </c>
      <c r="C40" s="39"/>
      <c r="D40" s="57">
        <v>1</v>
      </c>
      <c r="E40" s="32">
        <v>1921</v>
      </c>
      <c r="F40" s="32">
        <f t="shared" si="7"/>
        <v>1921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9">
        <f>F40/D40*0.35</f>
        <v>672.3499999999999</v>
      </c>
      <c r="U40" s="32"/>
      <c r="V40" s="66">
        <f t="shared" si="4"/>
        <v>1802</v>
      </c>
      <c r="W40" s="37">
        <f t="shared" si="6"/>
        <v>4395.35</v>
      </c>
      <c r="X40" s="33">
        <f t="shared" si="2"/>
        <v>13186.050000000001</v>
      </c>
    </row>
    <row r="41" spans="1:24" ht="12.75">
      <c r="A41" s="38">
        <f t="shared" si="5"/>
        <v>22</v>
      </c>
      <c r="B41" s="32" t="s">
        <v>59</v>
      </c>
      <c r="C41" s="39"/>
      <c r="D41" s="32"/>
      <c r="E41" s="32">
        <v>1762</v>
      </c>
      <c r="F41" s="32">
        <f t="shared" si="7"/>
        <v>0</v>
      </c>
      <c r="G41" s="32"/>
      <c r="H41" s="32"/>
      <c r="I41" s="32"/>
      <c r="J41" s="32"/>
      <c r="K41" s="32"/>
      <c r="L41" s="32"/>
      <c r="M41" s="32"/>
      <c r="N41" s="49">
        <f aca="true" t="shared" si="8" ref="N41:N46">E41*M41/100</f>
        <v>0</v>
      </c>
      <c r="O41" s="32"/>
      <c r="P41" s="32"/>
      <c r="Q41" s="32"/>
      <c r="R41" s="32"/>
      <c r="S41" s="32"/>
      <c r="T41" s="32"/>
      <c r="U41" s="32"/>
      <c r="V41" s="66">
        <f t="shared" si="4"/>
        <v>0</v>
      </c>
      <c r="W41" s="37">
        <f t="shared" si="6"/>
        <v>0</v>
      </c>
      <c r="X41" s="33">
        <f t="shared" si="2"/>
        <v>0</v>
      </c>
    </row>
    <row r="42" spans="1:24" ht="12.75">
      <c r="A42" s="38">
        <f t="shared" si="5"/>
        <v>23</v>
      </c>
      <c r="B42" s="32" t="s">
        <v>60</v>
      </c>
      <c r="C42" s="39"/>
      <c r="D42" s="32">
        <v>0.5</v>
      </c>
      <c r="E42" s="32">
        <v>1921</v>
      </c>
      <c r="F42" s="32">
        <f t="shared" si="7"/>
        <v>960.5</v>
      </c>
      <c r="G42" s="32"/>
      <c r="H42" s="32"/>
      <c r="I42" s="32"/>
      <c r="J42" s="32"/>
      <c r="K42" s="32"/>
      <c r="L42" s="32"/>
      <c r="M42" s="32"/>
      <c r="N42" s="49">
        <f t="shared" si="8"/>
        <v>0</v>
      </c>
      <c r="O42" s="32"/>
      <c r="P42" s="32"/>
      <c r="Q42" s="32"/>
      <c r="R42" s="32"/>
      <c r="S42" s="32"/>
      <c r="T42" s="32"/>
      <c r="U42" s="32"/>
      <c r="V42" s="66">
        <f t="shared" si="4"/>
        <v>901</v>
      </c>
      <c r="W42" s="37">
        <f t="shared" si="6"/>
        <v>1861.5</v>
      </c>
      <c r="X42" s="33">
        <f t="shared" si="2"/>
        <v>5584.5</v>
      </c>
    </row>
    <row r="43" spans="1:24" ht="12.75">
      <c r="A43" s="38">
        <f t="shared" si="5"/>
        <v>24</v>
      </c>
      <c r="B43" s="32" t="s">
        <v>69</v>
      </c>
      <c r="C43" s="39"/>
      <c r="D43" s="32">
        <v>0.5</v>
      </c>
      <c r="E43" s="32">
        <v>1762</v>
      </c>
      <c r="F43" s="32">
        <f t="shared" si="7"/>
        <v>881</v>
      </c>
      <c r="G43" s="32"/>
      <c r="H43" s="32"/>
      <c r="I43" s="32"/>
      <c r="J43" s="32"/>
      <c r="K43" s="32"/>
      <c r="L43" s="32"/>
      <c r="M43" s="32"/>
      <c r="N43" s="49">
        <f t="shared" si="8"/>
        <v>0</v>
      </c>
      <c r="O43" s="32"/>
      <c r="P43" s="32"/>
      <c r="Q43" s="32"/>
      <c r="R43" s="32"/>
      <c r="S43" s="32"/>
      <c r="T43" s="32"/>
      <c r="U43" s="32"/>
      <c r="V43" s="66">
        <f t="shared" si="4"/>
        <v>980.5</v>
      </c>
      <c r="W43" s="37">
        <f t="shared" si="6"/>
        <v>1861.5</v>
      </c>
      <c r="X43" s="33">
        <f t="shared" si="2"/>
        <v>5584.5</v>
      </c>
    </row>
    <row r="44" spans="1:24" ht="12.75">
      <c r="A44" s="38">
        <f t="shared" si="5"/>
        <v>25</v>
      </c>
      <c r="B44" s="32" t="s">
        <v>61</v>
      </c>
      <c r="C44" s="39"/>
      <c r="D44" s="32">
        <v>1</v>
      </c>
      <c r="E44" s="32">
        <v>2238</v>
      </c>
      <c r="F44" s="32">
        <f t="shared" si="7"/>
        <v>2238</v>
      </c>
      <c r="G44" s="32"/>
      <c r="H44" s="32"/>
      <c r="I44" s="32"/>
      <c r="J44" s="32"/>
      <c r="K44" s="32"/>
      <c r="L44" s="32"/>
      <c r="M44" s="32"/>
      <c r="N44" s="49">
        <f t="shared" si="8"/>
        <v>0</v>
      </c>
      <c r="O44" s="32"/>
      <c r="P44" s="32"/>
      <c r="Q44" s="32"/>
      <c r="R44" s="32"/>
      <c r="S44" s="32"/>
      <c r="T44" s="32"/>
      <c r="U44" s="32"/>
      <c r="V44" s="66">
        <f t="shared" si="4"/>
        <v>1485</v>
      </c>
      <c r="W44" s="37">
        <f t="shared" si="6"/>
        <v>3723</v>
      </c>
      <c r="X44" s="33">
        <f t="shared" si="2"/>
        <v>11169</v>
      </c>
    </row>
    <row r="45" spans="1:24" ht="12.75">
      <c r="A45" s="38">
        <f t="shared" si="5"/>
        <v>26</v>
      </c>
      <c r="B45" s="32" t="s">
        <v>62</v>
      </c>
      <c r="C45" s="39"/>
      <c r="D45" s="32">
        <v>0.5</v>
      </c>
      <c r="E45" s="32">
        <v>2238</v>
      </c>
      <c r="F45" s="32">
        <f t="shared" si="7"/>
        <v>1119</v>
      </c>
      <c r="G45" s="32"/>
      <c r="H45" s="32"/>
      <c r="I45" s="32"/>
      <c r="J45" s="32"/>
      <c r="K45" s="32"/>
      <c r="L45" s="32"/>
      <c r="M45" s="32"/>
      <c r="N45" s="49">
        <f t="shared" si="8"/>
        <v>0</v>
      </c>
      <c r="O45" s="32"/>
      <c r="P45" s="32"/>
      <c r="Q45" s="32"/>
      <c r="R45" s="32"/>
      <c r="S45" s="32"/>
      <c r="T45" s="32"/>
      <c r="U45" s="32"/>
      <c r="V45" s="66">
        <f t="shared" si="4"/>
        <v>742.5</v>
      </c>
      <c r="W45" s="37">
        <f t="shared" si="6"/>
        <v>1861.5</v>
      </c>
      <c r="X45" s="33">
        <f t="shared" si="2"/>
        <v>5584.5</v>
      </c>
    </row>
    <row r="46" spans="1:24" ht="12.75">
      <c r="A46" s="38">
        <f t="shared" si="5"/>
        <v>27</v>
      </c>
      <c r="B46" s="44" t="s">
        <v>63</v>
      </c>
      <c r="C46" s="32"/>
      <c r="D46" s="32">
        <v>1</v>
      </c>
      <c r="E46" s="32">
        <v>2079</v>
      </c>
      <c r="F46" s="32">
        <f t="shared" si="7"/>
        <v>2079</v>
      </c>
      <c r="G46" s="32"/>
      <c r="H46" s="32"/>
      <c r="I46" s="32"/>
      <c r="J46" s="32"/>
      <c r="K46" s="32">
        <v>10</v>
      </c>
      <c r="L46" s="49">
        <f>F46*K46/100</f>
        <v>207.9</v>
      </c>
      <c r="M46" s="32"/>
      <c r="N46" s="49">
        <f t="shared" si="8"/>
        <v>0</v>
      </c>
      <c r="O46" s="32"/>
      <c r="P46" s="32"/>
      <c r="Q46" s="32"/>
      <c r="R46" s="32"/>
      <c r="S46" s="32"/>
      <c r="T46" s="32"/>
      <c r="U46" s="32"/>
      <c r="V46" s="66">
        <f t="shared" si="4"/>
        <v>1436.1</v>
      </c>
      <c r="W46" s="37">
        <f t="shared" si="6"/>
        <v>3723</v>
      </c>
      <c r="X46" s="33">
        <f t="shared" si="2"/>
        <v>11169</v>
      </c>
    </row>
    <row r="47" spans="1:24" ht="12.75">
      <c r="A47" s="38">
        <f t="shared" si="5"/>
        <v>28</v>
      </c>
      <c r="B47" s="44" t="s">
        <v>74</v>
      </c>
      <c r="C47" s="32"/>
      <c r="D47" s="32">
        <v>0.5</v>
      </c>
      <c r="E47" s="32">
        <v>2555</v>
      </c>
      <c r="F47" s="32">
        <f t="shared" si="7"/>
        <v>1277.5</v>
      </c>
      <c r="G47" s="32"/>
      <c r="H47" s="32"/>
      <c r="I47" s="33"/>
      <c r="J47" s="32"/>
      <c r="K47" s="32"/>
      <c r="L47" s="50"/>
      <c r="M47" s="32"/>
      <c r="N47" s="32">
        <f>F47*M47/100</f>
        <v>0</v>
      </c>
      <c r="O47" s="32"/>
      <c r="P47" s="32"/>
      <c r="Q47" s="32"/>
      <c r="R47" s="32"/>
      <c r="S47" s="32"/>
      <c r="T47" s="32"/>
      <c r="U47" s="32"/>
      <c r="V47" s="66">
        <f>3723*D47-F47-I47</f>
        <v>584</v>
      </c>
      <c r="W47" s="37">
        <f t="shared" si="6"/>
        <v>1861.5</v>
      </c>
      <c r="X47" s="33">
        <f t="shared" si="2"/>
        <v>5584.5</v>
      </c>
    </row>
    <row r="48" spans="1:24" ht="12.75">
      <c r="A48" s="38">
        <f t="shared" si="5"/>
        <v>29</v>
      </c>
      <c r="B48" s="44" t="s">
        <v>38</v>
      </c>
      <c r="C48" s="32"/>
      <c r="D48" s="32">
        <v>0.5</v>
      </c>
      <c r="E48" s="32">
        <v>2890</v>
      </c>
      <c r="F48" s="32">
        <f t="shared" si="7"/>
        <v>1445</v>
      </c>
      <c r="G48" s="32"/>
      <c r="H48" s="32">
        <f>F48*0.2</f>
        <v>289</v>
      </c>
      <c r="I48" s="32">
        <f>F48*0.3</f>
        <v>433.5</v>
      </c>
      <c r="J48" s="32"/>
      <c r="K48" s="32"/>
      <c r="L48" s="32"/>
      <c r="M48" s="32"/>
      <c r="N48" s="32"/>
      <c r="O48" s="32">
        <f>F48*0.15</f>
        <v>216.75</v>
      </c>
      <c r="P48" s="32"/>
      <c r="Q48" s="32"/>
      <c r="R48" s="32"/>
      <c r="S48" s="32"/>
      <c r="T48" s="32"/>
      <c r="U48" s="32"/>
      <c r="V48" s="66"/>
      <c r="W48" s="37">
        <f t="shared" si="6"/>
        <v>2384.25</v>
      </c>
      <c r="X48" s="33">
        <f t="shared" si="2"/>
        <v>7152.75</v>
      </c>
    </row>
    <row r="49" spans="1:26" ht="12.75">
      <c r="A49" s="31"/>
      <c r="B49" s="45" t="s">
        <v>65</v>
      </c>
      <c r="C49" s="32"/>
      <c r="D49" s="32">
        <f>SUM(D33:D48)</f>
        <v>16</v>
      </c>
      <c r="E49" s="32"/>
      <c r="F49" s="33">
        <f>SUM(F33:F48)</f>
        <v>33833.5</v>
      </c>
      <c r="G49" s="33">
        <f aca="true" t="shared" si="9" ref="G49:V49">SUM(G33:G48)</f>
        <v>0</v>
      </c>
      <c r="H49" s="33">
        <f t="shared" si="9"/>
        <v>289</v>
      </c>
      <c r="I49" s="33">
        <f t="shared" si="9"/>
        <v>433.5</v>
      </c>
      <c r="J49" s="33">
        <f t="shared" si="9"/>
        <v>0</v>
      </c>
      <c r="K49" s="33"/>
      <c r="L49" s="33">
        <f t="shared" si="9"/>
        <v>207.9</v>
      </c>
      <c r="M49" s="33"/>
      <c r="N49" s="33">
        <f t="shared" si="9"/>
        <v>0</v>
      </c>
      <c r="O49" s="33">
        <f t="shared" si="9"/>
        <v>216.75</v>
      </c>
      <c r="P49" s="33">
        <f t="shared" si="9"/>
        <v>0</v>
      </c>
      <c r="Q49" s="33">
        <f t="shared" si="9"/>
        <v>0</v>
      </c>
      <c r="R49" s="33">
        <f t="shared" si="9"/>
        <v>0</v>
      </c>
      <c r="S49" s="33">
        <f t="shared" si="9"/>
        <v>0</v>
      </c>
      <c r="T49" s="33">
        <f t="shared" si="9"/>
        <v>1344.6999999999998</v>
      </c>
      <c r="U49" s="33">
        <f t="shared" si="9"/>
        <v>0</v>
      </c>
      <c r="V49" s="33">
        <f t="shared" si="9"/>
        <v>25110.1</v>
      </c>
      <c r="W49" s="33">
        <f>SUM(W33:W48)</f>
        <v>61435.45</v>
      </c>
      <c r="X49" s="33">
        <f>SUM(X33:X48)</f>
        <v>184306.35</v>
      </c>
      <c r="Y49" s="58"/>
      <c r="Z49" s="59"/>
    </row>
    <row r="50" spans="1:26" ht="12.75">
      <c r="A50" s="39"/>
      <c r="B50" s="45" t="s">
        <v>66</v>
      </c>
      <c r="C50" s="39"/>
      <c r="D50" s="40">
        <f aca="true" t="shared" si="10" ref="D50:V50">D19+D20+D21+D22+D23+D24+D25+D29+D30+D31+D32+D49</f>
        <v>42.16666666666667</v>
      </c>
      <c r="E50" s="39"/>
      <c r="F50" s="40">
        <f t="shared" si="10"/>
        <v>136977.78000000003</v>
      </c>
      <c r="G50" s="40">
        <f t="shared" si="10"/>
        <v>20628.856</v>
      </c>
      <c r="H50" s="40">
        <f t="shared" si="10"/>
        <v>289</v>
      </c>
      <c r="I50" s="40">
        <f t="shared" si="10"/>
        <v>21665.165000000005</v>
      </c>
      <c r="J50" s="40">
        <f t="shared" si="10"/>
        <v>0</v>
      </c>
      <c r="K50" s="40"/>
      <c r="L50" s="40">
        <f t="shared" si="10"/>
        <v>207.9</v>
      </c>
      <c r="M50" s="40"/>
      <c r="N50" s="40">
        <f t="shared" si="10"/>
        <v>0</v>
      </c>
      <c r="O50" s="40">
        <f t="shared" si="10"/>
        <v>216.75</v>
      </c>
      <c r="P50" s="40">
        <f t="shared" si="10"/>
        <v>7615.2</v>
      </c>
      <c r="Q50" s="40">
        <f t="shared" si="10"/>
        <v>4908.01</v>
      </c>
      <c r="R50" s="40">
        <f t="shared" si="10"/>
        <v>0</v>
      </c>
      <c r="S50" s="40">
        <f t="shared" si="10"/>
        <v>0</v>
      </c>
      <c r="T50" s="40">
        <f t="shared" si="10"/>
        <v>1344.6999999999998</v>
      </c>
      <c r="U50" s="40">
        <f t="shared" si="10"/>
        <v>0</v>
      </c>
      <c r="V50" s="40">
        <f t="shared" si="10"/>
        <v>25110.1</v>
      </c>
      <c r="W50" s="40">
        <f>W19+W20+W21+W22+W23+W24+W25+W29+W30+W31+W32+W49</f>
        <v>218963.461</v>
      </c>
      <c r="X50" s="40">
        <f>X19+X20+X21+X22+X23+X24+X25+X29+X30+X31+X32+X49</f>
        <v>656890.383</v>
      </c>
      <c r="Y50" s="63">
        <f>Y29+20463.62+53989.45</f>
        <v>218963.46000000002</v>
      </c>
      <c r="Z50" s="51">
        <f>Y50-W50</f>
        <v>-0.0009999999892897904</v>
      </c>
    </row>
    <row r="51" spans="1:24" ht="12.75">
      <c r="A51" s="42"/>
      <c r="B51" s="4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</row>
    <row r="52" spans="1:24" ht="12.75">
      <c r="A52" s="42"/>
      <c r="B52" s="4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2:22" ht="12.75">
      <c r="B53" t="s">
        <v>68</v>
      </c>
      <c r="E53" s="9"/>
      <c r="F53" s="7"/>
      <c r="G53" s="7"/>
      <c r="H53" s="9"/>
      <c r="I53" s="9"/>
      <c r="J53" s="9"/>
      <c r="K53" s="9"/>
      <c r="L53" s="9"/>
      <c r="M53" s="9"/>
      <c r="N53" s="9"/>
      <c r="R53" s="72" t="s">
        <v>78</v>
      </c>
      <c r="S53" s="72"/>
      <c r="T53" s="14"/>
      <c r="U53" s="14"/>
      <c r="V53" s="14"/>
    </row>
    <row r="54" spans="5:22" ht="12.75">
      <c r="E54" s="14"/>
      <c r="F54" s="73" t="s">
        <v>9</v>
      </c>
      <c r="G54" s="73"/>
      <c r="H54" s="14"/>
      <c r="I54" s="14"/>
      <c r="J54" s="14"/>
      <c r="K54" s="14"/>
      <c r="L54" s="14"/>
      <c r="M54" s="14"/>
      <c r="N54" s="14"/>
      <c r="R54" s="74" t="s">
        <v>39</v>
      </c>
      <c r="S54" s="74"/>
      <c r="T54" s="10"/>
      <c r="U54" s="10"/>
      <c r="V54" s="10"/>
    </row>
    <row r="56" spans="2:22" ht="12.75">
      <c r="B56" t="s">
        <v>40</v>
      </c>
      <c r="E56" s="9"/>
      <c r="F56" s="7"/>
      <c r="G56" s="7"/>
      <c r="H56" s="9"/>
      <c r="I56" s="9"/>
      <c r="J56" s="9"/>
      <c r="K56" s="9"/>
      <c r="L56" s="9"/>
      <c r="M56" s="9"/>
      <c r="N56" s="9"/>
      <c r="R56" s="72" t="s">
        <v>76</v>
      </c>
      <c r="S56" s="72"/>
      <c r="T56" s="14"/>
      <c r="U56" s="14"/>
      <c r="V56" s="14"/>
    </row>
    <row r="57" spans="6:22" ht="12.75">
      <c r="F57" s="73" t="s">
        <v>9</v>
      </c>
      <c r="G57" s="73"/>
      <c r="H57" s="14"/>
      <c r="I57" s="14"/>
      <c r="J57" s="14"/>
      <c r="K57" s="14"/>
      <c r="L57" s="14"/>
      <c r="M57" s="14"/>
      <c r="N57" s="14"/>
      <c r="R57" s="74" t="s">
        <v>39</v>
      </c>
      <c r="S57" s="74"/>
      <c r="T57" s="10"/>
      <c r="U57" s="10"/>
      <c r="V57" s="10"/>
    </row>
    <row r="58" ht="12.75">
      <c r="A58" t="s">
        <v>12</v>
      </c>
    </row>
    <row r="61" ht="12.75">
      <c r="Q61" s="1" t="s">
        <v>0</v>
      </c>
    </row>
    <row r="62" ht="12.75">
      <c r="Q62" s="1" t="s">
        <v>1</v>
      </c>
    </row>
    <row r="63" ht="12.75">
      <c r="Q63" t="s">
        <v>2</v>
      </c>
    </row>
    <row r="64" spans="17:24" ht="12.75">
      <c r="Q64" s="1" t="s">
        <v>3</v>
      </c>
      <c r="R64" s="1"/>
      <c r="S64" s="2"/>
      <c r="T64" s="6">
        <f>D110</f>
        <v>40.16666666666667</v>
      </c>
      <c r="U64" s="5"/>
      <c r="V64" s="11"/>
      <c r="W64" s="46"/>
      <c r="X64" s="46"/>
    </row>
    <row r="65" spans="3:24" ht="12.75">
      <c r="C65" s="3"/>
      <c r="E65" s="4" t="str">
        <f>E5</f>
        <v>ШТАТНИЙ РОЗПИС НА2018 рік</v>
      </c>
      <c r="Q65" s="1" t="s">
        <v>4</v>
      </c>
      <c r="R65" s="1"/>
      <c r="S65" s="1"/>
      <c r="T65" s="1"/>
      <c r="U65" s="1"/>
      <c r="V65" s="1"/>
      <c r="W65" s="1"/>
      <c r="X65" s="1"/>
    </row>
    <row r="66" spans="17:24" ht="12.75">
      <c r="Q66" s="1" t="s">
        <v>5</v>
      </c>
      <c r="R66" s="1"/>
      <c r="S66" s="5"/>
      <c r="T66" s="6">
        <f>W110</f>
        <v>211181.28600000002</v>
      </c>
      <c r="U66" s="5" t="s">
        <v>6</v>
      </c>
      <c r="V66" s="11"/>
      <c r="W66" s="47"/>
      <c r="X66" s="11"/>
    </row>
    <row r="67" spans="3:24" ht="12.75">
      <c r="C67" s="7"/>
      <c r="D67" s="8"/>
      <c r="E67" s="8" t="str">
        <f>E7</f>
        <v>Миньковецького НВК</v>
      </c>
      <c r="F67" s="7"/>
      <c r="G67" s="9"/>
      <c r="H67" s="9"/>
      <c r="I67" s="9"/>
      <c r="J67" s="9"/>
      <c r="K67" s="9"/>
      <c r="L67" s="9"/>
      <c r="M67" s="9"/>
      <c r="N67" s="9"/>
      <c r="Q67" s="5" t="s">
        <v>79</v>
      </c>
      <c r="R67" s="5"/>
      <c r="S67" s="5"/>
      <c r="T67" s="5"/>
      <c r="U67" s="5"/>
      <c r="V67" s="11"/>
      <c r="W67" s="47"/>
      <c r="X67" s="11"/>
    </row>
    <row r="68" spans="5:24" ht="12.75">
      <c r="E68" s="4" t="s">
        <v>7</v>
      </c>
      <c r="Q68" s="1"/>
      <c r="R68" s="1" t="s">
        <v>8</v>
      </c>
      <c r="S68" s="1"/>
      <c r="T68" s="1"/>
      <c r="U68" s="1"/>
      <c r="V68" s="1"/>
      <c r="W68" s="1"/>
      <c r="X68" s="1"/>
    </row>
    <row r="69" spans="17:24" ht="12.75">
      <c r="Q69" s="5"/>
      <c r="R69" s="5"/>
      <c r="S69" s="5"/>
      <c r="T69" s="5" t="s">
        <v>91</v>
      </c>
      <c r="U69" s="5"/>
      <c r="V69" s="11"/>
      <c r="W69" s="11"/>
      <c r="X69" s="11"/>
    </row>
    <row r="70" spans="5:24" ht="12.75">
      <c r="E70" s="10"/>
      <c r="F70" s="11"/>
      <c r="G70" s="11"/>
      <c r="H70" s="11"/>
      <c r="I70" s="11"/>
      <c r="J70" s="11"/>
      <c r="K70" s="11"/>
      <c r="L70" s="11"/>
      <c r="M70" s="11"/>
      <c r="N70" s="11"/>
      <c r="Q70" s="1"/>
      <c r="R70" s="1" t="s">
        <v>9</v>
      </c>
      <c r="S70" s="1"/>
      <c r="T70" s="1" t="s">
        <v>10</v>
      </c>
      <c r="U70" s="1"/>
      <c r="V70" s="1"/>
      <c r="W70" s="1"/>
      <c r="X70" s="1"/>
    </row>
    <row r="71" spans="5:24" ht="12.75">
      <c r="E71" s="11"/>
      <c r="F71" s="11"/>
      <c r="G71" s="11"/>
      <c r="H71" s="11"/>
      <c r="I71" s="11"/>
      <c r="J71" s="11"/>
      <c r="K71" s="11"/>
      <c r="L71" s="11"/>
      <c r="M71" s="11"/>
      <c r="N71" s="11"/>
      <c r="Q71" s="5"/>
      <c r="R71" s="5" t="str">
        <f>R11</f>
        <v>січня 2018 року</v>
      </c>
      <c r="S71" s="5"/>
      <c r="T71" s="5"/>
      <c r="U71" s="5"/>
      <c r="V71" s="11"/>
      <c r="W71" s="11"/>
      <c r="X71" s="11"/>
    </row>
    <row r="72" spans="17:24" ht="12.75">
      <c r="Q72" s="1"/>
      <c r="R72" s="1" t="s">
        <v>11</v>
      </c>
      <c r="S72" s="1"/>
      <c r="T72" s="1"/>
      <c r="U72" s="1"/>
      <c r="V72" s="1"/>
      <c r="W72" s="1"/>
      <c r="X72" s="1"/>
    </row>
    <row r="73" spans="17:24" ht="12.75">
      <c r="Q73" s="12" t="s">
        <v>12</v>
      </c>
      <c r="W73" s="12"/>
      <c r="X73" s="12"/>
    </row>
    <row r="74" ht="12.75">
      <c r="W74" s="13" t="s">
        <v>13</v>
      </c>
    </row>
    <row r="75" spans="1:24" ht="12.75" customHeight="1">
      <c r="A75" s="16"/>
      <c r="B75" s="17" t="s">
        <v>14</v>
      </c>
      <c r="C75" s="17" t="s">
        <v>15</v>
      </c>
      <c r="D75" s="18" t="s">
        <v>16</v>
      </c>
      <c r="E75" s="19" t="s">
        <v>17</v>
      </c>
      <c r="F75" s="15" t="s">
        <v>18</v>
      </c>
      <c r="G75" s="81" t="s">
        <v>19</v>
      </c>
      <c r="H75" s="82"/>
      <c r="I75" s="82"/>
      <c r="J75" s="82"/>
      <c r="K75" s="82"/>
      <c r="L75" s="82"/>
      <c r="M75" s="82"/>
      <c r="N75" s="83"/>
      <c r="O75" s="81" t="s">
        <v>20</v>
      </c>
      <c r="P75" s="82"/>
      <c r="Q75" s="82"/>
      <c r="R75" s="82"/>
      <c r="S75" s="82"/>
      <c r="T75" s="82"/>
      <c r="U75" s="82"/>
      <c r="V75" s="83"/>
      <c r="W75" s="18" t="s">
        <v>21</v>
      </c>
      <c r="X75" s="10"/>
    </row>
    <row r="76" spans="1:24" ht="21.75" customHeight="1">
      <c r="A76" s="20" t="s">
        <v>22</v>
      </c>
      <c r="B76" s="21" t="s">
        <v>23</v>
      </c>
      <c r="C76" s="21"/>
      <c r="D76" s="22" t="s">
        <v>24</v>
      </c>
      <c r="E76" s="23" t="s">
        <v>25</v>
      </c>
      <c r="F76" s="10" t="s">
        <v>26</v>
      </c>
      <c r="G76" s="75" t="s">
        <v>90</v>
      </c>
      <c r="H76" s="75" t="s">
        <v>89</v>
      </c>
      <c r="I76" s="75" t="s">
        <v>82</v>
      </c>
      <c r="J76" s="75" t="s">
        <v>81</v>
      </c>
      <c r="K76" s="84" t="s">
        <v>46</v>
      </c>
      <c r="L76" s="85"/>
      <c r="M76" s="84" t="s">
        <v>47</v>
      </c>
      <c r="N76" s="85"/>
      <c r="O76" s="75" t="s">
        <v>83</v>
      </c>
      <c r="P76" s="75" t="s">
        <v>84</v>
      </c>
      <c r="Q76" s="75" t="s">
        <v>85</v>
      </c>
      <c r="R76" s="78" t="s">
        <v>86</v>
      </c>
      <c r="S76" s="78" t="s">
        <v>88</v>
      </c>
      <c r="T76" s="75" t="s">
        <v>49</v>
      </c>
      <c r="U76" s="75" t="s">
        <v>87</v>
      </c>
      <c r="V76" s="75" t="s">
        <v>93</v>
      </c>
      <c r="W76" s="25" t="s">
        <v>27</v>
      </c>
      <c r="X76" s="54"/>
    </row>
    <row r="77" spans="1:24" ht="12.75" customHeight="1">
      <c r="A77" s="20"/>
      <c r="B77" s="21" t="s">
        <v>28</v>
      </c>
      <c r="C77" s="21"/>
      <c r="D77" s="22"/>
      <c r="E77" s="23" t="s">
        <v>29</v>
      </c>
      <c r="F77" s="10"/>
      <c r="G77" s="76"/>
      <c r="H77" s="76"/>
      <c r="I77" s="76"/>
      <c r="J77" s="76"/>
      <c r="K77" s="86"/>
      <c r="L77" s="87"/>
      <c r="M77" s="86"/>
      <c r="N77" s="87"/>
      <c r="O77" s="76"/>
      <c r="P77" s="76"/>
      <c r="Q77" s="76"/>
      <c r="R77" s="79"/>
      <c r="S77" s="79"/>
      <c r="T77" s="76"/>
      <c r="U77" s="76"/>
      <c r="V77" s="76"/>
      <c r="W77" s="25" t="s">
        <v>41</v>
      </c>
      <c r="X77" s="54"/>
    </row>
    <row r="78" spans="1:24" ht="12.75">
      <c r="A78" s="26"/>
      <c r="B78" s="27"/>
      <c r="C78" s="27"/>
      <c r="D78" s="26"/>
      <c r="E78" s="28"/>
      <c r="F78" s="5"/>
      <c r="G78" s="77"/>
      <c r="H78" s="77"/>
      <c r="I78" s="77"/>
      <c r="J78" s="77"/>
      <c r="K78" s="61" t="s">
        <v>48</v>
      </c>
      <c r="L78" s="61" t="s">
        <v>6</v>
      </c>
      <c r="M78" s="61" t="s">
        <v>48</v>
      </c>
      <c r="N78" s="61" t="s">
        <v>6</v>
      </c>
      <c r="O78" s="77"/>
      <c r="P78" s="77"/>
      <c r="Q78" s="77"/>
      <c r="R78" s="80"/>
      <c r="S78" s="80"/>
      <c r="T78" s="77"/>
      <c r="U78" s="77"/>
      <c r="V78" s="77"/>
      <c r="W78" s="29"/>
      <c r="X78" s="10"/>
    </row>
    <row r="79" spans="1:24" ht="12.75">
      <c r="A79" s="31">
        <v>1</v>
      </c>
      <c r="B79" s="32" t="s">
        <v>33</v>
      </c>
      <c r="C79" s="32">
        <v>13</v>
      </c>
      <c r="D79" s="32">
        <v>1</v>
      </c>
      <c r="E79" s="33">
        <f>F79/D79</f>
        <v>4546</v>
      </c>
      <c r="F79" s="32">
        <v>4546</v>
      </c>
      <c r="G79" s="33">
        <f>F79*0.2</f>
        <v>909.2</v>
      </c>
      <c r="H79" s="34"/>
      <c r="I79" s="34">
        <f>F79*0.3</f>
        <v>1363.8</v>
      </c>
      <c r="J79" s="34"/>
      <c r="K79" s="35"/>
      <c r="L79" s="35"/>
      <c r="M79" s="35"/>
      <c r="N79" s="35"/>
      <c r="O79" s="32"/>
      <c r="P79" s="32"/>
      <c r="Q79" s="32"/>
      <c r="R79" s="32"/>
      <c r="S79" s="32"/>
      <c r="T79" s="36"/>
      <c r="U79" s="36"/>
      <c r="V79" s="36"/>
      <c r="W79" s="33">
        <f>F79+G79+H79+I79+J79+L79+N79+O79+P79+Q79+R79+S79+T79+U79+V79</f>
        <v>6819</v>
      </c>
      <c r="X79" s="55"/>
    </row>
    <row r="80" spans="1:26" ht="12.75">
      <c r="A80" s="31">
        <v>2</v>
      </c>
      <c r="B80" s="32" t="s">
        <v>34</v>
      </c>
      <c r="C80" s="32"/>
      <c r="D80" s="32">
        <v>1.5</v>
      </c>
      <c r="E80" s="33">
        <f>E79*0.95</f>
        <v>4318.7</v>
      </c>
      <c r="F80" s="33">
        <f>D80*E80</f>
        <v>6478.049999999999</v>
      </c>
      <c r="G80" s="33">
        <f aca="true" t="shared" si="11" ref="G80:G92">F80*0.2</f>
        <v>1295.61</v>
      </c>
      <c r="H80" s="33"/>
      <c r="I80" s="34">
        <f>F80*0.3</f>
        <v>1943.4149999999997</v>
      </c>
      <c r="J80" s="34"/>
      <c r="K80" s="32"/>
      <c r="L80" s="32"/>
      <c r="M80" s="32"/>
      <c r="N80" s="32"/>
      <c r="O80" s="32"/>
      <c r="P80" s="32"/>
      <c r="Q80" s="32"/>
      <c r="R80" s="32"/>
      <c r="S80" s="32"/>
      <c r="T80" s="36"/>
      <c r="U80" s="36"/>
      <c r="V80" s="36"/>
      <c r="W80" s="33">
        <f aca="true" t="shared" si="12" ref="W80:W88">F80+G80+H80+I80+J80+L80+N80+O80+P80+Q80+R80+S80+T80+U80+V80</f>
        <v>9717.074999999999</v>
      </c>
      <c r="X80" s="55"/>
      <c r="Z80" s="51"/>
    </row>
    <row r="81" spans="1:26" ht="12.75">
      <c r="A81" s="31">
        <v>3</v>
      </c>
      <c r="B81" s="32" t="s">
        <v>35</v>
      </c>
      <c r="C81" s="32"/>
      <c r="D81" s="32">
        <v>0.5</v>
      </c>
      <c r="E81" s="33">
        <f>E80*0.95</f>
        <v>4102.764999999999</v>
      </c>
      <c r="F81" s="32">
        <v>1867.5</v>
      </c>
      <c r="G81" s="33">
        <f t="shared" si="11"/>
        <v>373.5</v>
      </c>
      <c r="H81" s="33"/>
      <c r="I81" s="34">
        <f>F81*0.1</f>
        <v>186.75</v>
      </c>
      <c r="J81" s="34"/>
      <c r="K81" s="32"/>
      <c r="L81" s="32"/>
      <c r="M81" s="32"/>
      <c r="N81" s="32"/>
      <c r="O81" s="32"/>
      <c r="P81" s="32"/>
      <c r="Q81" s="32"/>
      <c r="R81" s="32"/>
      <c r="S81" s="32"/>
      <c r="T81" s="36"/>
      <c r="U81" s="36"/>
      <c r="V81" s="36"/>
      <c r="W81" s="33">
        <f t="shared" si="12"/>
        <v>2427.75</v>
      </c>
      <c r="X81" s="55"/>
      <c r="Z81" s="51"/>
    </row>
    <row r="82" spans="1:26" ht="12.75">
      <c r="A82" s="31">
        <v>4</v>
      </c>
      <c r="B82" s="32" t="s">
        <v>36</v>
      </c>
      <c r="C82" s="32"/>
      <c r="D82" s="32">
        <v>1</v>
      </c>
      <c r="E82" s="33">
        <f>F82/D82</f>
        <v>3471</v>
      </c>
      <c r="F82" s="32">
        <v>3471</v>
      </c>
      <c r="G82" s="33">
        <f t="shared" si="11"/>
        <v>694.2</v>
      </c>
      <c r="H82" s="33"/>
      <c r="I82" s="33">
        <f>F82*0.1</f>
        <v>347.1</v>
      </c>
      <c r="J82" s="33"/>
      <c r="K82" s="32"/>
      <c r="L82" s="32"/>
      <c r="M82" s="32"/>
      <c r="N82" s="32"/>
      <c r="O82" s="32"/>
      <c r="P82" s="32"/>
      <c r="Q82" s="32"/>
      <c r="R82" s="32"/>
      <c r="S82" s="32"/>
      <c r="T82" s="36"/>
      <c r="U82" s="36"/>
      <c r="V82" s="36"/>
      <c r="W82" s="33">
        <f t="shared" si="12"/>
        <v>4512.3</v>
      </c>
      <c r="X82" s="55"/>
      <c r="Z82" s="51"/>
    </row>
    <row r="83" spans="1:26" ht="12.75">
      <c r="A83" s="31">
        <v>5</v>
      </c>
      <c r="B83" s="32" t="s">
        <v>77</v>
      </c>
      <c r="C83" s="32">
        <v>9</v>
      </c>
      <c r="D83" s="32">
        <v>0.5</v>
      </c>
      <c r="E83" s="33">
        <f>F83/D83</f>
        <v>3471</v>
      </c>
      <c r="F83" s="32">
        <v>1735.5</v>
      </c>
      <c r="G83" s="33">
        <f t="shared" si="11"/>
        <v>347.1</v>
      </c>
      <c r="H83" s="33"/>
      <c r="I83" s="33">
        <f>F83*0.1</f>
        <v>173.55</v>
      </c>
      <c r="J83" s="33"/>
      <c r="K83" s="32"/>
      <c r="L83" s="32"/>
      <c r="M83" s="32"/>
      <c r="N83" s="32"/>
      <c r="O83" s="32"/>
      <c r="P83" s="32"/>
      <c r="Q83" s="32"/>
      <c r="R83" s="32"/>
      <c r="S83" s="32"/>
      <c r="T83" s="36"/>
      <c r="U83" s="36"/>
      <c r="V83" s="36"/>
      <c r="W83" s="33">
        <f t="shared" si="12"/>
        <v>2256.15</v>
      </c>
      <c r="X83" s="55"/>
      <c r="Z83" s="51"/>
    </row>
    <row r="84" spans="1:26" ht="12.75">
      <c r="A84" s="31">
        <v>6</v>
      </c>
      <c r="B84" s="32" t="s">
        <v>37</v>
      </c>
      <c r="C84" s="32">
        <v>9</v>
      </c>
      <c r="D84" s="32">
        <v>1</v>
      </c>
      <c r="E84" s="33">
        <f>F84/D84</f>
        <v>3339</v>
      </c>
      <c r="F84" s="32">
        <v>3339</v>
      </c>
      <c r="G84" s="33">
        <f t="shared" si="11"/>
        <v>667.8000000000001</v>
      </c>
      <c r="H84" s="33"/>
      <c r="I84" s="33">
        <f>F84*0.1</f>
        <v>333.90000000000003</v>
      </c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6"/>
      <c r="U84" s="36"/>
      <c r="V84" s="36"/>
      <c r="W84" s="33">
        <f t="shared" si="12"/>
        <v>4340.7</v>
      </c>
      <c r="X84" s="55"/>
      <c r="Z84" s="51"/>
    </row>
    <row r="85" spans="1:26" ht="12.75">
      <c r="A85" s="31"/>
      <c r="B85" s="32" t="s">
        <v>67</v>
      </c>
      <c r="C85" s="32"/>
      <c r="D85" s="32"/>
      <c r="E85" s="33">
        <v>10</v>
      </c>
      <c r="F85" s="32">
        <v>1884.33</v>
      </c>
      <c r="G85" s="33">
        <f t="shared" si="11"/>
        <v>376.866</v>
      </c>
      <c r="H85" s="33"/>
      <c r="I85" s="33">
        <v>227</v>
      </c>
      <c r="J85" s="33"/>
      <c r="K85" s="32"/>
      <c r="L85" s="32"/>
      <c r="M85" s="32"/>
      <c r="N85" s="32"/>
      <c r="O85" s="32"/>
      <c r="P85" s="32"/>
      <c r="Q85" s="32"/>
      <c r="R85" s="32"/>
      <c r="S85" s="32"/>
      <c r="T85" s="36"/>
      <c r="U85" s="36"/>
      <c r="V85" s="36"/>
      <c r="W85" s="33">
        <f t="shared" si="12"/>
        <v>2488.196</v>
      </c>
      <c r="X85" s="55"/>
      <c r="Z85" s="51"/>
    </row>
    <row r="86" spans="1:26" ht="12.75">
      <c r="A86" s="31">
        <v>8</v>
      </c>
      <c r="B86" s="32" t="s">
        <v>52</v>
      </c>
      <c r="C86" s="32"/>
      <c r="D86" s="48">
        <f>97/18</f>
        <v>5.388888888888889</v>
      </c>
      <c r="E86" s="33">
        <f>F86/D86</f>
        <v>3767.958556701031</v>
      </c>
      <c r="F86" s="32">
        <v>20305.11</v>
      </c>
      <c r="G86" s="33">
        <f t="shared" si="11"/>
        <v>4061.0220000000004</v>
      </c>
      <c r="H86" s="32"/>
      <c r="I86" s="33">
        <v>5170.97</v>
      </c>
      <c r="J86" s="33"/>
      <c r="K86" s="32"/>
      <c r="L86" s="32"/>
      <c r="M86" s="32"/>
      <c r="N86" s="32"/>
      <c r="O86" s="32"/>
      <c r="P86" s="32">
        <f>347.1+2294</f>
        <v>2641.1</v>
      </c>
      <c r="Q86" s="32">
        <f>260.33+1859.88</f>
        <v>2120.21</v>
      </c>
      <c r="R86" s="32"/>
      <c r="S86" s="32"/>
      <c r="T86" s="36"/>
      <c r="U86" s="36"/>
      <c r="V86" s="36"/>
      <c r="W86" s="33">
        <f t="shared" si="12"/>
        <v>34298.412000000004</v>
      </c>
      <c r="X86" s="55"/>
      <c r="Z86" s="51"/>
    </row>
    <row r="87" spans="1:26" ht="12.75">
      <c r="A87" s="31">
        <v>9</v>
      </c>
      <c r="B87" s="32" t="s">
        <v>51</v>
      </c>
      <c r="C87" s="32"/>
      <c r="D87" s="48">
        <f>154.5/18</f>
        <v>8.583333333333334</v>
      </c>
      <c r="E87" s="33">
        <f>F87/D87</f>
        <v>3999.8376699029127</v>
      </c>
      <c r="F87" s="32">
        <v>34331.94</v>
      </c>
      <c r="G87" s="33">
        <f t="shared" si="11"/>
        <v>6866.388000000001</v>
      </c>
      <c r="H87" s="32"/>
      <c r="I87" s="33">
        <v>6725.34</v>
      </c>
      <c r="J87" s="33"/>
      <c r="K87" s="32"/>
      <c r="L87" s="32"/>
      <c r="M87" s="32"/>
      <c r="N87" s="32"/>
      <c r="O87" s="32"/>
      <c r="P87" s="32">
        <f>1172.6+2801.5</f>
        <v>3974.1</v>
      </c>
      <c r="Q87" s="32">
        <f>492.44+1621.92</f>
        <v>2114.36</v>
      </c>
      <c r="R87" s="32"/>
      <c r="S87" s="32"/>
      <c r="T87" s="36"/>
      <c r="U87" s="36"/>
      <c r="V87" s="36"/>
      <c r="W87" s="33">
        <f t="shared" si="12"/>
        <v>54012.128000000004</v>
      </c>
      <c r="X87" s="55"/>
      <c r="Z87" s="51"/>
    </row>
    <row r="88" spans="1:26" ht="12.75">
      <c r="A88" s="31">
        <v>10</v>
      </c>
      <c r="B88" s="32" t="s">
        <v>50</v>
      </c>
      <c r="C88" s="32"/>
      <c r="D88" s="48">
        <f>71/18</f>
        <v>3.9444444444444446</v>
      </c>
      <c r="E88" s="33">
        <f>F88/D88</f>
        <v>3948.0338028169012</v>
      </c>
      <c r="F88" s="32">
        <v>15572.8</v>
      </c>
      <c r="G88" s="33">
        <f t="shared" si="11"/>
        <v>3114.56</v>
      </c>
      <c r="H88" s="32"/>
      <c r="I88" s="33">
        <v>3277.88</v>
      </c>
      <c r="J88" s="33"/>
      <c r="K88" s="32"/>
      <c r="L88" s="32"/>
      <c r="M88" s="32"/>
      <c r="N88" s="32"/>
      <c r="O88" s="32"/>
      <c r="P88" s="32">
        <v>1000</v>
      </c>
      <c r="Q88" s="32">
        <v>673.44</v>
      </c>
      <c r="R88" s="32"/>
      <c r="S88" s="32"/>
      <c r="T88" s="36"/>
      <c r="U88" s="36"/>
      <c r="V88" s="36"/>
      <c r="W88" s="33">
        <f t="shared" si="12"/>
        <v>23638.68</v>
      </c>
      <c r="X88" s="55"/>
      <c r="Z88" s="51"/>
    </row>
    <row r="89" spans="1:26" ht="12.75">
      <c r="A89" s="38"/>
      <c r="B89" s="39" t="s">
        <v>64</v>
      </c>
      <c r="C89" s="39"/>
      <c r="D89" s="40">
        <f>SUM(D86:D88)</f>
        <v>17.916666666666668</v>
      </c>
      <c r="E89" s="40"/>
      <c r="F89" s="40">
        <f>SUM(F86:F88)</f>
        <v>70209.85</v>
      </c>
      <c r="G89" s="40">
        <f>SUM(G86:G88)</f>
        <v>14041.970000000001</v>
      </c>
      <c r="H89" s="40">
        <f>SUM(H86:H88)</f>
        <v>0</v>
      </c>
      <c r="I89" s="40">
        <f>SUM(I86:I88)</f>
        <v>15174.190000000002</v>
      </c>
      <c r="J89" s="40">
        <f>SUM(J86:J88)</f>
        <v>0</v>
      </c>
      <c r="K89" s="40"/>
      <c r="L89" s="40">
        <f>SUM(L86:L88)</f>
        <v>0</v>
      </c>
      <c r="M89" s="40"/>
      <c r="N89" s="40">
        <f aca="true" t="shared" si="13" ref="N89:U89">SUM(N86:N88)</f>
        <v>0</v>
      </c>
      <c r="O89" s="40">
        <f t="shared" si="13"/>
        <v>0</v>
      </c>
      <c r="P89" s="40">
        <f t="shared" si="13"/>
        <v>7615.2</v>
      </c>
      <c r="Q89" s="40">
        <f t="shared" si="13"/>
        <v>4908.01</v>
      </c>
      <c r="R89" s="40">
        <f t="shared" si="13"/>
        <v>0</v>
      </c>
      <c r="S89" s="40">
        <f t="shared" si="13"/>
        <v>0</v>
      </c>
      <c r="T89" s="40">
        <f t="shared" si="13"/>
        <v>0</v>
      </c>
      <c r="U89" s="40">
        <f t="shared" si="13"/>
        <v>0</v>
      </c>
      <c r="V89" s="40"/>
      <c r="W89" s="40">
        <f>SUM(W86:W88)</f>
        <v>111949.22</v>
      </c>
      <c r="X89" s="56"/>
      <c r="Y89" s="62">
        <f>Y29</f>
        <v>144510.39</v>
      </c>
      <c r="Z89" s="51">
        <f>Y89-W79-W80-W81-W82-W83-W84-W85-W89</f>
        <v>-0.0009999999747378752</v>
      </c>
    </row>
    <row r="90" spans="1:26" ht="12.75">
      <c r="A90" s="38">
        <v>11</v>
      </c>
      <c r="B90" s="39" t="s">
        <v>70</v>
      </c>
      <c r="C90" s="39"/>
      <c r="D90" s="64">
        <v>2.25</v>
      </c>
      <c r="E90" s="40">
        <f>F90/D90</f>
        <v>3471</v>
      </c>
      <c r="F90" s="40">
        <v>7809.75</v>
      </c>
      <c r="G90" s="33">
        <f t="shared" si="11"/>
        <v>1561.95</v>
      </c>
      <c r="H90" s="40"/>
      <c r="I90" s="40">
        <v>1301.63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53"/>
      <c r="U90" s="53"/>
      <c r="V90" s="53"/>
      <c r="W90" s="69">
        <f aca="true" t="shared" si="14" ref="W90:W97">F90+G90+H90+I90+L90+N90+O90+P90+Q90+R90+S90+T90+U90+V90</f>
        <v>10673.330000000002</v>
      </c>
      <c r="X90" s="55"/>
      <c r="Z90" s="51"/>
    </row>
    <row r="91" spans="1:26" ht="12.75">
      <c r="A91" s="38">
        <f>A90+1</f>
        <v>12</v>
      </c>
      <c r="B91" s="39" t="s">
        <v>92</v>
      </c>
      <c r="C91" s="39"/>
      <c r="D91" s="64">
        <v>0.25</v>
      </c>
      <c r="E91" s="40">
        <f>F91/D91</f>
        <v>4165.2</v>
      </c>
      <c r="F91" s="40">
        <v>1041.3</v>
      </c>
      <c r="G91" s="33">
        <f t="shared" si="11"/>
        <v>208.26</v>
      </c>
      <c r="H91" s="40"/>
      <c r="I91" s="40">
        <v>104.13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53"/>
      <c r="U91" s="53"/>
      <c r="V91" s="53"/>
      <c r="W91" s="69">
        <f t="shared" si="14"/>
        <v>1353.69</v>
      </c>
      <c r="X91" s="55"/>
      <c r="Z91" s="51"/>
    </row>
    <row r="92" spans="1:26" ht="12.75">
      <c r="A92" s="38">
        <f>A91+1</f>
        <v>13</v>
      </c>
      <c r="B92" s="39" t="s">
        <v>71</v>
      </c>
      <c r="C92" s="39"/>
      <c r="D92" s="64">
        <v>0.25</v>
      </c>
      <c r="E92" s="32">
        <v>2396</v>
      </c>
      <c r="F92" s="40">
        <v>762</v>
      </c>
      <c r="G92" s="33">
        <f t="shared" si="11"/>
        <v>152.4</v>
      </c>
      <c r="H92" s="40"/>
      <c r="I92" s="33">
        <f>F92*0.1</f>
        <v>76.2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53"/>
      <c r="U92" s="53"/>
      <c r="V92" s="65"/>
      <c r="W92" s="69">
        <f t="shared" si="14"/>
        <v>990.6</v>
      </c>
      <c r="X92" s="55"/>
      <c r="Z92" s="51"/>
    </row>
    <row r="93" spans="1:24" ht="12.75">
      <c r="A93" s="38">
        <f>A92+1</f>
        <v>14</v>
      </c>
      <c r="B93" s="44" t="s">
        <v>72</v>
      </c>
      <c r="C93" s="32"/>
      <c r="D93" s="67">
        <v>2</v>
      </c>
      <c r="E93" s="32">
        <v>2396</v>
      </c>
      <c r="F93" s="32">
        <f>D93*E93</f>
        <v>4792</v>
      </c>
      <c r="G93" s="32"/>
      <c r="H93" s="32"/>
      <c r="I93" s="32"/>
      <c r="J93" s="32"/>
      <c r="K93" s="32"/>
      <c r="L93" s="50"/>
      <c r="M93" s="32"/>
      <c r="N93" s="32"/>
      <c r="O93" s="32"/>
      <c r="P93" s="32"/>
      <c r="Q93" s="32"/>
      <c r="R93" s="32"/>
      <c r="S93" s="32"/>
      <c r="T93" s="32"/>
      <c r="U93" s="49"/>
      <c r="V93" s="66">
        <f aca="true" t="shared" si="15" ref="V93:V99">3723*D93-F93-L93-N93-U93</f>
        <v>2654</v>
      </c>
      <c r="W93" s="69">
        <f t="shared" si="14"/>
        <v>7446</v>
      </c>
      <c r="X93" s="55"/>
    </row>
    <row r="94" spans="1:24" ht="12.75">
      <c r="A94" s="38">
        <f>A93+1</f>
        <v>15</v>
      </c>
      <c r="B94" s="44" t="s">
        <v>73</v>
      </c>
      <c r="C94" s="32"/>
      <c r="D94" s="67"/>
      <c r="E94" s="32">
        <v>1921</v>
      </c>
      <c r="F94" s="32">
        <f>D94*E94</f>
        <v>0</v>
      </c>
      <c r="G94" s="32"/>
      <c r="H94" s="32"/>
      <c r="I94" s="32"/>
      <c r="J94" s="32"/>
      <c r="K94" s="32"/>
      <c r="L94" s="50"/>
      <c r="M94" s="32"/>
      <c r="N94" s="32"/>
      <c r="O94" s="32"/>
      <c r="P94" s="32"/>
      <c r="Q94" s="32"/>
      <c r="R94" s="32"/>
      <c r="S94" s="32"/>
      <c r="T94" s="32"/>
      <c r="U94" s="32"/>
      <c r="V94" s="66">
        <f t="shared" si="15"/>
        <v>0</v>
      </c>
      <c r="W94" s="69">
        <f t="shared" si="14"/>
        <v>0</v>
      </c>
      <c r="X94" s="55"/>
    </row>
    <row r="95" spans="1:24" ht="12.75">
      <c r="A95" s="38">
        <f aca="true" t="shared" si="16" ref="A95:A108">A94+1</f>
        <v>16</v>
      </c>
      <c r="B95" s="32" t="s">
        <v>53</v>
      </c>
      <c r="C95" s="39"/>
      <c r="D95" s="32">
        <v>1</v>
      </c>
      <c r="E95" s="32">
        <v>1921</v>
      </c>
      <c r="F95" s="32">
        <f>D95*E95</f>
        <v>1921</v>
      </c>
      <c r="G95" s="33"/>
      <c r="H95" s="32"/>
      <c r="I95" s="32"/>
      <c r="J95" s="32"/>
      <c r="K95" s="32"/>
      <c r="L95" s="32"/>
      <c r="M95" s="32"/>
      <c r="N95" s="49">
        <f>F95*M95/100</f>
        <v>0</v>
      </c>
      <c r="O95" s="32"/>
      <c r="P95" s="32"/>
      <c r="Q95" s="32"/>
      <c r="R95" s="32"/>
      <c r="S95" s="32"/>
      <c r="T95" s="36"/>
      <c r="U95" s="36"/>
      <c r="V95" s="66">
        <f t="shared" si="15"/>
        <v>1802</v>
      </c>
      <c r="W95" s="33">
        <f t="shared" si="14"/>
        <v>3723</v>
      </c>
      <c r="X95" s="55"/>
    </row>
    <row r="96" spans="1:24" ht="12.75">
      <c r="A96" s="38">
        <f t="shared" si="16"/>
        <v>17</v>
      </c>
      <c r="B96" s="32" t="s">
        <v>54</v>
      </c>
      <c r="C96" s="32"/>
      <c r="D96" s="32">
        <v>1</v>
      </c>
      <c r="E96" s="32">
        <v>2713</v>
      </c>
      <c r="F96" s="32">
        <f aca="true" t="shared" si="17" ref="F96:F108">D96*E96</f>
        <v>2713</v>
      </c>
      <c r="G96" s="32"/>
      <c r="H96" s="32"/>
      <c r="I96" s="32"/>
      <c r="J96" s="32"/>
      <c r="K96" s="32"/>
      <c r="L96" s="32"/>
      <c r="M96" s="32"/>
      <c r="N96" s="49">
        <f>F96*M96/100</f>
        <v>0</v>
      </c>
      <c r="O96" s="32"/>
      <c r="P96" s="32"/>
      <c r="Q96" s="32"/>
      <c r="R96" s="32"/>
      <c r="S96" s="32"/>
      <c r="T96" s="36"/>
      <c r="U96" s="36"/>
      <c r="V96" s="66">
        <f t="shared" si="15"/>
        <v>1010</v>
      </c>
      <c r="W96" s="33">
        <f t="shared" si="14"/>
        <v>3723</v>
      </c>
      <c r="X96" s="55"/>
    </row>
    <row r="97" spans="1:24" ht="12.75">
      <c r="A97" s="38">
        <f t="shared" si="16"/>
        <v>18</v>
      </c>
      <c r="B97" s="41" t="s">
        <v>55</v>
      </c>
      <c r="C97" s="41"/>
      <c r="D97" s="44">
        <v>2</v>
      </c>
      <c r="E97" s="41">
        <v>1921</v>
      </c>
      <c r="F97" s="32">
        <f t="shared" si="17"/>
        <v>3842</v>
      </c>
      <c r="G97" s="41"/>
      <c r="H97" s="41"/>
      <c r="I97" s="41"/>
      <c r="J97" s="41"/>
      <c r="K97" s="41"/>
      <c r="L97" s="41"/>
      <c r="M97" s="41"/>
      <c r="N97" s="49">
        <f>F97*M97/100</f>
        <v>0</v>
      </c>
      <c r="O97" s="41"/>
      <c r="P97" s="41"/>
      <c r="Q97" s="41"/>
      <c r="R97" s="41"/>
      <c r="S97" s="41"/>
      <c r="T97" s="52">
        <f>F97/D97*0.35/2</f>
        <v>336.17499999999995</v>
      </c>
      <c r="U97" s="41"/>
      <c r="V97" s="66">
        <f t="shared" si="15"/>
        <v>3604</v>
      </c>
      <c r="W97" s="33">
        <f t="shared" si="14"/>
        <v>7782.175</v>
      </c>
      <c r="X97" s="55"/>
    </row>
    <row r="98" spans="1:24" ht="12.75">
      <c r="A98" s="38">
        <f t="shared" si="16"/>
        <v>19</v>
      </c>
      <c r="B98" s="41" t="s">
        <v>56</v>
      </c>
      <c r="C98" s="41"/>
      <c r="D98" s="44"/>
      <c r="E98" s="41">
        <v>1762</v>
      </c>
      <c r="F98" s="32">
        <f t="shared" si="17"/>
        <v>0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66">
        <f t="shared" si="15"/>
        <v>0</v>
      </c>
      <c r="W98" s="33">
        <f aca="true" t="shared" si="18" ref="W98:W108">F98+G98+H98+I98+L98+N98+O98+P98+Q98+R98+S98+T98+U98+V98</f>
        <v>0</v>
      </c>
      <c r="X98" s="55"/>
    </row>
    <row r="99" spans="1:24" ht="12.75">
      <c r="A99" s="38">
        <f t="shared" si="16"/>
        <v>20</v>
      </c>
      <c r="B99" s="32" t="s">
        <v>57</v>
      </c>
      <c r="C99" s="39"/>
      <c r="D99" s="57">
        <v>2.5</v>
      </c>
      <c r="E99" s="32">
        <v>1921</v>
      </c>
      <c r="F99" s="32">
        <f t="shared" si="17"/>
        <v>4802.5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49"/>
      <c r="V99" s="66">
        <f t="shared" si="15"/>
        <v>4505</v>
      </c>
      <c r="W99" s="33">
        <f t="shared" si="18"/>
        <v>9307.5</v>
      </c>
      <c r="X99" s="55"/>
    </row>
    <row r="100" spans="1:24" ht="12.75">
      <c r="A100" s="38">
        <f t="shared" si="16"/>
        <v>21</v>
      </c>
      <c r="B100" s="32" t="s">
        <v>58</v>
      </c>
      <c r="C100" s="39"/>
      <c r="D100" s="57">
        <v>1</v>
      </c>
      <c r="E100" s="32">
        <v>1921</v>
      </c>
      <c r="F100" s="32">
        <f t="shared" si="17"/>
        <v>1921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49">
        <f>F100/D100*0.35</f>
        <v>672.3499999999999</v>
      </c>
      <c r="U100" s="32"/>
      <c r="V100" s="66">
        <f aca="true" t="shared" si="19" ref="V100:V106">3723*D100-F100-L100-N100-U100</f>
        <v>1802</v>
      </c>
      <c r="W100" s="33">
        <f t="shared" si="18"/>
        <v>4395.35</v>
      </c>
      <c r="X100" s="55"/>
    </row>
    <row r="101" spans="1:24" ht="12.75">
      <c r="A101" s="38">
        <f t="shared" si="16"/>
        <v>22</v>
      </c>
      <c r="B101" s="32" t="s">
        <v>59</v>
      </c>
      <c r="C101" s="39"/>
      <c r="D101" s="32"/>
      <c r="E101" s="32">
        <v>1762</v>
      </c>
      <c r="F101" s="32">
        <f t="shared" si="17"/>
        <v>0</v>
      </c>
      <c r="G101" s="32"/>
      <c r="H101" s="32"/>
      <c r="I101" s="32"/>
      <c r="J101" s="32"/>
      <c r="K101" s="32"/>
      <c r="L101" s="32"/>
      <c r="M101" s="32"/>
      <c r="N101" s="49">
        <f aca="true" t="shared" si="20" ref="N101:N106">E101*M101/100</f>
        <v>0</v>
      </c>
      <c r="O101" s="32"/>
      <c r="P101" s="32"/>
      <c r="Q101" s="32"/>
      <c r="R101" s="32"/>
      <c r="S101" s="32"/>
      <c r="T101" s="32"/>
      <c r="U101" s="32"/>
      <c r="V101" s="66">
        <f t="shared" si="19"/>
        <v>0</v>
      </c>
      <c r="W101" s="33">
        <f t="shared" si="18"/>
        <v>0</v>
      </c>
      <c r="X101" s="55"/>
    </row>
    <row r="102" spans="1:24" ht="12.75">
      <c r="A102" s="38">
        <f t="shared" si="16"/>
        <v>23</v>
      </c>
      <c r="B102" s="32" t="s">
        <v>60</v>
      </c>
      <c r="C102" s="39"/>
      <c r="D102" s="32">
        <v>0.5</v>
      </c>
      <c r="E102" s="32">
        <v>1921</v>
      </c>
      <c r="F102" s="32">
        <f t="shared" si="17"/>
        <v>960.5</v>
      </c>
      <c r="G102" s="32"/>
      <c r="H102" s="32"/>
      <c r="I102" s="32"/>
      <c r="J102" s="32"/>
      <c r="K102" s="32"/>
      <c r="L102" s="32"/>
      <c r="M102" s="32"/>
      <c r="N102" s="49">
        <f t="shared" si="20"/>
        <v>0</v>
      </c>
      <c r="O102" s="32"/>
      <c r="P102" s="32"/>
      <c r="Q102" s="32"/>
      <c r="R102" s="32"/>
      <c r="S102" s="32"/>
      <c r="T102" s="32"/>
      <c r="U102" s="32"/>
      <c r="V102" s="66">
        <f t="shared" si="19"/>
        <v>901</v>
      </c>
      <c r="W102" s="33">
        <f t="shared" si="18"/>
        <v>1861.5</v>
      </c>
      <c r="X102" s="55"/>
    </row>
    <row r="103" spans="1:24" ht="12.75">
      <c r="A103" s="38">
        <f t="shared" si="16"/>
        <v>24</v>
      </c>
      <c r="B103" s="32" t="s">
        <v>69</v>
      </c>
      <c r="C103" s="39"/>
      <c r="D103" s="32">
        <v>0.5</v>
      </c>
      <c r="E103" s="32">
        <v>1762</v>
      </c>
      <c r="F103" s="32">
        <f t="shared" si="17"/>
        <v>881</v>
      </c>
      <c r="G103" s="32"/>
      <c r="H103" s="32"/>
      <c r="I103" s="32"/>
      <c r="J103" s="32"/>
      <c r="K103" s="32"/>
      <c r="L103" s="32"/>
      <c r="M103" s="32"/>
      <c r="N103" s="49">
        <f t="shared" si="20"/>
        <v>0</v>
      </c>
      <c r="O103" s="32"/>
      <c r="P103" s="32"/>
      <c r="Q103" s="32"/>
      <c r="R103" s="32"/>
      <c r="S103" s="32"/>
      <c r="T103" s="32"/>
      <c r="U103" s="32"/>
      <c r="V103" s="66">
        <f t="shared" si="19"/>
        <v>980.5</v>
      </c>
      <c r="W103" s="33">
        <f t="shared" si="18"/>
        <v>1861.5</v>
      </c>
      <c r="X103" s="55"/>
    </row>
    <row r="104" spans="1:24" ht="12.75">
      <c r="A104" s="38">
        <f t="shared" si="16"/>
        <v>25</v>
      </c>
      <c r="B104" s="32" t="s">
        <v>61</v>
      </c>
      <c r="C104" s="39"/>
      <c r="D104" s="32">
        <v>1</v>
      </c>
      <c r="E104" s="32">
        <v>2238</v>
      </c>
      <c r="F104" s="32">
        <f t="shared" si="17"/>
        <v>2238</v>
      </c>
      <c r="G104" s="32"/>
      <c r="H104" s="32"/>
      <c r="I104" s="32"/>
      <c r="J104" s="32"/>
      <c r="K104" s="32"/>
      <c r="L104" s="32"/>
      <c r="M104" s="32"/>
      <c r="N104" s="49">
        <f t="shared" si="20"/>
        <v>0</v>
      </c>
      <c r="O104" s="32"/>
      <c r="P104" s="32"/>
      <c r="Q104" s="32"/>
      <c r="R104" s="32"/>
      <c r="S104" s="32"/>
      <c r="T104" s="32"/>
      <c r="U104" s="32"/>
      <c r="V104" s="66">
        <f t="shared" si="19"/>
        <v>1485</v>
      </c>
      <c r="W104" s="33">
        <f t="shared" si="18"/>
        <v>3723</v>
      </c>
      <c r="X104" s="55"/>
    </row>
    <row r="105" spans="1:24" ht="12.75">
      <c r="A105" s="38">
        <f t="shared" si="16"/>
        <v>26</v>
      </c>
      <c r="B105" s="32" t="s">
        <v>62</v>
      </c>
      <c r="C105" s="39"/>
      <c r="D105" s="32">
        <v>0.5</v>
      </c>
      <c r="E105" s="32">
        <v>2238</v>
      </c>
      <c r="F105" s="32">
        <f t="shared" si="17"/>
        <v>1119</v>
      </c>
      <c r="G105" s="32"/>
      <c r="H105" s="32"/>
      <c r="I105" s="32"/>
      <c r="J105" s="32"/>
      <c r="K105" s="32"/>
      <c r="L105" s="32"/>
      <c r="M105" s="32"/>
      <c r="N105" s="49">
        <f t="shared" si="20"/>
        <v>0</v>
      </c>
      <c r="O105" s="32"/>
      <c r="P105" s="32"/>
      <c r="Q105" s="32"/>
      <c r="R105" s="32"/>
      <c r="S105" s="32"/>
      <c r="T105" s="32"/>
      <c r="U105" s="32"/>
      <c r="V105" s="66">
        <f t="shared" si="19"/>
        <v>742.5</v>
      </c>
      <c r="W105" s="33">
        <f t="shared" si="18"/>
        <v>1861.5</v>
      </c>
      <c r="X105" s="55"/>
    </row>
    <row r="106" spans="1:24" ht="12.75">
      <c r="A106" s="38">
        <f t="shared" si="16"/>
        <v>27</v>
      </c>
      <c r="B106" s="44" t="s">
        <v>63</v>
      </c>
      <c r="C106" s="32"/>
      <c r="D106" s="32">
        <v>1</v>
      </c>
      <c r="E106" s="32">
        <v>2079</v>
      </c>
      <c r="F106" s="32">
        <f t="shared" si="17"/>
        <v>2079</v>
      </c>
      <c r="G106" s="32"/>
      <c r="H106" s="32"/>
      <c r="I106" s="32"/>
      <c r="J106" s="32"/>
      <c r="K106" s="32">
        <v>10</v>
      </c>
      <c r="L106" s="49">
        <f>F106*K106/100</f>
        <v>207.9</v>
      </c>
      <c r="M106" s="32"/>
      <c r="N106" s="49">
        <f t="shared" si="20"/>
        <v>0</v>
      </c>
      <c r="O106" s="32"/>
      <c r="P106" s="32"/>
      <c r="Q106" s="32"/>
      <c r="R106" s="32"/>
      <c r="S106" s="32"/>
      <c r="T106" s="32"/>
      <c r="U106" s="32"/>
      <c r="V106" s="66">
        <f t="shared" si="19"/>
        <v>1436.1</v>
      </c>
      <c r="W106" s="33">
        <f t="shared" si="18"/>
        <v>3723</v>
      </c>
      <c r="X106" s="55"/>
    </row>
    <row r="107" spans="1:24" ht="12.75">
      <c r="A107" s="38">
        <f t="shared" si="16"/>
        <v>28</v>
      </c>
      <c r="B107" s="44" t="s">
        <v>74</v>
      </c>
      <c r="C107" s="32"/>
      <c r="D107" s="32">
        <v>0.5</v>
      </c>
      <c r="E107" s="32">
        <v>2555</v>
      </c>
      <c r="F107" s="32">
        <f t="shared" si="17"/>
        <v>1277.5</v>
      </c>
      <c r="G107" s="32"/>
      <c r="H107" s="32"/>
      <c r="I107" s="33"/>
      <c r="J107" s="32"/>
      <c r="K107" s="32"/>
      <c r="L107" s="50"/>
      <c r="M107" s="32"/>
      <c r="N107" s="32">
        <f>F107*M107/100</f>
        <v>0</v>
      </c>
      <c r="O107" s="32"/>
      <c r="P107" s="32"/>
      <c r="Q107" s="32"/>
      <c r="R107" s="32"/>
      <c r="S107" s="32"/>
      <c r="T107" s="32"/>
      <c r="U107" s="32"/>
      <c r="V107" s="66">
        <f>3723*D107-F107-I107</f>
        <v>584</v>
      </c>
      <c r="W107" s="33">
        <f t="shared" si="18"/>
        <v>1861.5</v>
      </c>
      <c r="X107" s="55"/>
    </row>
    <row r="108" spans="1:24" ht="12.75">
      <c r="A108" s="38">
        <f t="shared" si="16"/>
        <v>29</v>
      </c>
      <c r="B108" s="44" t="s">
        <v>38</v>
      </c>
      <c r="C108" s="32"/>
      <c r="D108" s="32">
        <v>0.5</v>
      </c>
      <c r="E108" s="32">
        <v>2890</v>
      </c>
      <c r="F108" s="32">
        <f t="shared" si="17"/>
        <v>1445</v>
      </c>
      <c r="G108" s="32"/>
      <c r="H108" s="32">
        <f>F108*0.2</f>
        <v>289</v>
      </c>
      <c r="I108" s="32">
        <f>F108*0.3</f>
        <v>433.5</v>
      </c>
      <c r="J108" s="32"/>
      <c r="K108" s="32"/>
      <c r="L108" s="32"/>
      <c r="M108" s="32"/>
      <c r="N108" s="32"/>
      <c r="O108" s="32">
        <f>F108*0.15</f>
        <v>216.75</v>
      </c>
      <c r="P108" s="32"/>
      <c r="Q108" s="32"/>
      <c r="R108" s="32"/>
      <c r="S108" s="32"/>
      <c r="T108" s="32"/>
      <c r="U108" s="32"/>
      <c r="V108" s="66"/>
      <c r="W108" s="33">
        <f t="shared" si="18"/>
        <v>2384.25</v>
      </c>
      <c r="X108" s="55"/>
    </row>
    <row r="109" spans="1:26" ht="12.75">
      <c r="A109" s="31"/>
      <c r="B109" s="45" t="s">
        <v>65</v>
      </c>
      <c r="C109" s="32"/>
      <c r="D109" s="32">
        <f>SUM(D93:D108)</f>
        <v>14</v>
      </c>
      <c r="E109" s="32"/>
      <c r="F109" s="33">
        <f>SUM(F93:F108)</f>
        <v>29991.5</v>
      </c>
      <c r="G109" s="33">
        <f>SUM(G93:G108)</f>
        <v>0</v>
      </c>
      <c r="H109" s="33">
        <f>SUM(H93:H108)</f>
        <v>289</v>
      </c>
      <c r="I109" s="33">
        <f>SUM(I93:I108)</f>
        <v>433.5</v>
      </c>
      <c r="J109" s="33">
        <f>SUM(J93:J108)</f>
        <v>0</v>
      </c>
      <c r="K109" s="33"/>
      <c r="L109" s="33">
        <f>SUM(L93:L108)</f>
        <v>207.9</v>
      </c>
      <c r="M109" s="33"/>
      <c r="N109" s="33">
        <f aca="true" t="shared" si="21" ref="N109:V109">SUM(N93:N108)</f>
        <v>0</v>
      </c>
      <c r="O109" s="33">
        <f t="shared" si="21"/>
        <v>216.75</v>
      </c>
      <c r="P109" s="33">
        <f t="shared" si="21"/>
        <v>0</v>
      </c>
      <c r="Q109" s="33">
        <f t="shared" si="21"/>
        <v>0</v>
      </c>
      <c r="R109" s="33">
        <f t="shared" si="21"/>
        <v>0</v>
      </c>
      <c r="S109" s="33">
        <f t="shared" si="21"/>
        <v>0</v>
      </c>
      <c r="T109" s="33">
        <f t="shared" si="21"/>
        <v>1008.5249999999999</v>
      </c>
      <c r="U109" s="33">
        <f t="shared" si="21"/>
        <v>0</v>
      </c>
      <c r="V109" s="33">
        <f t="shared" si="21"/>
        <v>21506.1</v>
      </c>
      <c r="W109" s="33">
        <f>SUM(W93:W108)</f>
        <v>53653.275</v>
      </c>
      <c r="X109" s="55"/>
      <c r="Y109" s="60"/>
      <c r="Z109" s="59"/>
    </row>
    <row r="110" spans="1:26" ht="12.75">
      <c r="A110" s="39"/>
      <c r="B110" s="45" t="s">
        <v>66</v>
      </c>
      <c r="C110" s="39"/>
      <c r="D110" s="40">
        <f>D79+D80+D81+D82+D83+D84+D85+D89+D90+D91+D92+D109</f>
        <v>40.16666666666667</v>
      </c>
      <c r="E110" s="39"/>
      <c r="F110" s="40">
        <f>F79+F80+F81+F82+F83+F84+F85+F89+F90+F91+F92+F109</f>
        <v>133135.78000000003</v>
      </c>
      <c r="G110" s="40">
        <f>G79+G80+G81+G82+G83+G84+G85+G89+G90+G91+G92+G109</f>
        <v>20628.856</v>
      </c>
      <c r="H110" s="40">
        <f>H79+H80+H81+H82+H83+H84+H85+H89+H90+H91+H92+H109</f>
        <v>289</v>
      </c>
      <c r="I110" s="40">
        <f>I79+I80+I81+I82+I83+I84+I85+I89+I90+I91+I92+I109</f>
        <v>21665.165000000005</v>
      </c>
      <c r="J110" s="40">
        <f>J79+J80+J81+J82+J83+J84+J85+J89+J90+J91+J92+J109</f>
        <v>0</v>
      </c>
      <c r="K110" s="40"/>
      <c r="L110" s="40">
        <f>L79+L80+L81+L82+L83+L84+L85+L89+L90+L91+L92+L109</f>
        <v>207.9</v>
      </c>
      <c r="M110" s="40"/>
      <c r="N110" s="40">
        <f aca="true" t="shared" si="22" ref="N110:V110">N79+N80+N81+N82+N83+N84+N85+N89+N90+N91+N92+N109</f>
        <v>0</v>
      </c>
      <c r="O110" s="40">
        <f t="shared" si="22"/>
        <v>216.75</v>
      </c>
      <c r="P110" s="40">
        <f t="shared" si="22"/>
        <v>7615.2</v>
      </c>
      <c r="Q110" s="40">
        <f t="shared" si="22"/>
        <v>4908.01</v>
      </c>
      <c r="R110" s="40">
        <f t="shared" si="22"/>
        <v>0</v>
      </c>
      <c r="S110" s="40">
        <f t="shared" si="22"/>
        <v>0</v>
      </c>
      <c r="T110" s="40">
        <f t="shared" si="22"/>
        <v>1008.5249999999999</v>
      </c>
      <c r="U110" s="40">
        <f t="shared" si="22"/>
        <v>0</v>
      </c>
      <c r="V110" s="40">
        <f t="shared" si="22"/>
        <v>21506.1</v>
      </c>
      <c r="W110" s="40">
        <f>W79+W80+W81+W82+W83+W84+W85+W89+W90+W91+W92+W109</f>
        <v>211181.28600000002</v>
      </c>
      <c r="X110" s="56"/>
      <c r="Y110" s="63">
        <f>Y89+20463.62+46207.28</f>
        <v>211181.29</v>
      </c>
      <c r="Z110" s="51">
        <f>Y110-W110</f>
        <v>0.003999999986262992</v>
      </c>
    </row>
    <row r="111" spans="1:24" ht="12.75">
      <c r="A111" s="42"/>
      <c r="B111" s="43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12.75">
      <c r="A112" s="42"/>
      <c r="B112" s="43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2:22" ht="12.75">
      <c r="B113" t="s">
        <v>68</v>
      </c>
      <c r="E113" s="9"/>
      <c r="F113" s="7"/>
      <c r="G113" s="7"/>
      <c r="H113" s="9"/>
      <c r="I113" s="9"/>
      <c r="J113" s="9"/>
      <c r="K113" s="9"/>
      <c r="L113" s="9"/>
      <c r="M113" s="9"/>
      <c r="N113" s="9"/>
      <c r="R113" s="72" t="str">
        <f>R53</f>
        <v>Л.В. Гаврилюк</v>
      </c>
      <c r="S113" s="72"/>
      <c r="T113" s="14"/>
      <c r="U113" s="14"/>
      <c r="V113" s="14"/>
    </row>
    <row r="114" spans="5:22" ht="12.75">
      <c r="E114" s="14"/>
      <c r="F114" s="73" t="s">
        <v>9</v>
      </c>
      <c r="G114" s="73"/>
      <c r="H114" s="14"/>
      <c r="I114" s="14"/>
      <c r="J114" s="14"/>
      <c r="K114" s="14"/>
      <c r="L114" s="14"/>
      <c r="M114" s="14"/>
      <c r="N114" s="14"/>
      <c r="R114" s="74" t="s">
        <v>39</v>
      </c>
      <c r="S114" s="74"/>
      <c r="T114" s="10"/>
      <c r="U114" s="10"/>
      <c r="V114" s="10"/>
    </row>
    <row r="116" spans="2:22" ht="12.75">
      <c r="B116" t="s">
        <v>40</v>
      </c>
      <c r="E116" s="9"/>
      <c r="F116" s="7"/>
      <c r="G116" s="7"/>
      <c r="H116" s="9"/>
      <c r="I116" s="9"/>
      <c r="J116" s="9"/>
      <c r="K116" s="9"/>
      <c r="L116" s="9"/>
      <c r="M116" s="9"/>
      <c r="N116" s="9"/>
      <c r="R116" s="72" t="str">
        <f>R56</f>
        <v>Л.С. Черниш</v>
      </c>
      <c r="S116" s="72"/>
      <c r="T116" s="14"/>
      <c r="U116" s="14"/>
      <c r="V116" s="14"/>
    </row>
    <row r="117" spans="6:22" ht="12.75">
      <c r="F117" s="73" t="s">
        <v>9</v>
      </c>
      <c r="G117" s="73"/>
      <c r="H117" s="14"/>
      <c r="I117" s="14"/>
      <c r="J117" s="14"/>
      <c r="K117" s="14"/>
      <c r="L117" s="14"/>
      <c r="M117" s="14"/>
      <c r="N117" s="14"/>
      <c r="R117" s="74" t="s">
        <v>39</v>
      </c>
      <c r="S117" s="74"/>
      <c r="T117" s="10"/>
      <c r="U117" s="10"/>
      <c r="V117" s="10"/>
    </row>
    <row r="118" ht="12.75">
      <c r="A118" t="s">
        <v>12</v>
      </c>
    </row>
    <row r="121" ht="12.75">
      <c r="Q121" s="1" t="s">
        <v>0</v>
      </c>
    </row>
    <row r="122" ht="12.75">
      <c r="Q122" s="1" t="s">
        <v>1</v>
      </c>
    </row>
    <row r="123" ht="12.75">
      <c r="Q123" t="s">
        <v>2</v>
      </c>
    </row>
    <row r="124" spans="17:24" ht="12.75">
      <c r="Q124" s="1" t="s">
        <v>3</v>
      </c>
      <c r="R124" s="1"/>
      <c r="S124" s="2"/>
      <c r="T124" s="6">
        <f>D170</f>
        <v>38.16666666666667</v>
      </c>
      <c r="U124" s="5"/>
      <c r="V124" s="11"/>
      <c r="W124" s="46"/>
      <c r="X124" s="46"/>
    </row>
    <row r="125" spans="3:24" ht="12.75">
      <c r="C125" s="3"/>
      <c r="E125" s="4" t="str">
        <f>E5</f>
        <v>ШТАТНИЙ РОЗПИС НА2018 рік</v>
      </c>
      <c r="Q125" s="1" t="s">
        <v>4</v>
      </c>
      <c r="R125" s="1"/>
      <c r="S125" s="1"/>
      <c r="T125" s="1"/>
      <c r="U125" s="1"/>
      <c r="V125" s="1"/>
      <c r="W125" s="1"/>
      <c r="X125" s="1"/>
    </row>
    <row r="126" spans="17:24" ht="12.75">
      <c r="Q126" s="1" t="s">
        <v>5</v>
      </c>
      <c r="R126" s="1"/>
      <c r="S126" s="5"/>
      <c r="T126" s="6">
        <f>W170</f>
        <v>203399.11100000003</v>
      </c>
      <c r="U126" s="5" t="s">
        <v>6</v>
      </c>
      <c r="V126" s="11"/>
      <c r="W126" s="47"/>
      <c r="X126" s="11"/>
    </row>
    <row r="127" spans="3:24" ht="12.75">
      <c r="C127" s="7"/>
      <c r="D127" s="8"/>
      <c r="E127" s="8" t="str">
        <f>E7</f>
        <v>Миньковецького НВК</v>
      </c>
      <c r="F127" s="7"/>
      <c r="G127" s="9"/>
      <c r="H127" s="9"/>
      <c r="I127" s="9"/>
      <c r="J127" s="9"/>
      <c r="K127" s="9"/>
      <c r="L127" s="9"/>
      <c r="M127" s="9"/>
      <c r="N127" s="9"/>
      <c r="Q127" s="5" t="s">
        <v>79</v>
      </c>
      <c r="R127" s="5"/>
      <c r="S127" s="5"/>
      <c r="T127" s="5"/>
      <c r="U127" s="5"/>
      <c r="V127" s="11"/>
      <c r="W127" s="47"/>
      <c r="X127" s="11"/>
    </row>
    <row r="128" spans="5:24" ht="12.75">
      <c r="E128" s="4" t="s">
        <v>7</v>
      </c>
      <c r="Q128" s="1"/>
      <c r="R128" s="1" t="s">
        <v>8</v>
      </c>
      <c r="S128" s="1"/>
      <c r="T128" s="1"/>
      <c r="U128" s="1"/>
      <c r="V128" s="1"/>
      <c r="W128" s="1"/>
      <c r="X128" s="1"/>
    </row>
    <row r="129" spans="17:24" ht="12.75">
      <c r="Q129" s="5"/>
      <c r="R129" s="5"/>
      <c r="S129" s="5"/>
      <c r="T129" s="5" t="s">
        <v>91</v>
      </c>
      <c r="U129" s="5"/>
      <c r="V129" s="11"/>
      <c r="W129" s="11"/>
      <c r="X129" s="11"/>
    </row>
    <row r="130" spans="5:24" ht="12.75">
      <c r="E130" s="10"/>
      <c r="F130" s="11"/>
      <c r="G130" s="11"/>
      <c r="H130" s="11"/>
      <c r="I130" s="11"/>
      <c r="J130" s="11"/>
      <c r="K130" s="11"/>
      <c r="L130" s="11"/>
      <c r="M130" s="11"/>
      <c r="N130" s="11"/>
      <c r="Q130" s="1"/>
      <c r="R130" s="1" t="s">
        <v>9</v>
      </c>
      <c r="S130" s="1"/>
      <c r="T130" s="1" t="s">
        <v>10</v>
      </c>
      <c r="U130" s="1"/>
      <c r="V130" s="1"/>
      <c r="W130" s="1"/>
      <c r="X130" s="1"/>
    </row>
    <row r="131" spans="5:24" ht="12.75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Q131" s="5"/>
      <c r="R131" s="5" t="str">
        <f>R11</f>
        <v>січня 2018 року</v>
      </c>
      <c r="S131" s="5"/>
      <c r="T131" s="5"/>
      <c r="U131" s="5"/>
      <c r="V131" s="11"/>
      <c r="W131" s="11"/>
      <c r="X131" s="11"/>
    </row>
    <row r="132" spans="17:24" ht="12.75">
      <c r="Q132" s="1"/>
      <c r="R132" s="1" t="s">
        <v>11</v>
      </c>
      <c r="S132" s="1"/>
      <c r="T132" s="1"/>
      <c r="U132" s="1"/>
      <c r="V132" s="1"/>
      <c r="W132" s="1"/>
      <c r="X132" s="1"/>
    </row>
    <row r="133" spans="17:24" ht="12.75">
      <c r="Q133" s="12" t="s">
        <v>12</v>
      </c>
      <c r="W133" s="12"/>
      <c r="X133" s="12"/>
    </row>
    <row r="134" ht="12.75">
      <c r="W134" s="13" t="s">
        <v>13</v>
      </c>
    </row>
    <row r="135" spans="1:24" ht="12.75" customHeight="1">
      <c r="A135" s="16"/>
      <c r="B135" s="17" t="s">
        <v>14</v>
      </c>
      <c r="C135" s="17" t="s">
        <v>15</v>
      </c>
      <c r="D135" s="18" t="s">
        <v>16</v>
      </c>
      <c r="E135" s="19" t="s">
        <v>17</v>
      </c>
      <c r="F135" s="15" t="s">
        <v>18</v>
      </c>
      <c r="G135" s="81" t="s">
        <v>19</v>
      </c>
      <c r="H135" s="82"/>
      <c r="I135" s="82"/>
      <c r="J135" s="82"/>
      <c r="K135" s="82"/>
      <c r="L135" s="82"/>
      <c r="M135" s="82"/>
      <c r="N135" s="83"/>
      <c r="O135" s="81" t="s">
        <v>20</v>
      </c>
      <c r="P135" s="82"/>
      <c r="Q135" s="82"/>
      <c r="R135" s="82"/>
      <c r="S135" s="82"/>
      <c r="T135" s="82"/>
      <c r="U135" s="82"/>
      <c r="V135" s="83"/>
      <c r="W135" s="18" t="s">
        <v>21</v>
      </c>
      <c r="X135" s="18" t="s">
        <v>21</v>
      </c>
    </row>
    <row r="136" spans="1:24" ht="21.75" customHeight="1">
      <c r="A136" s="20" t="s">
        <v>22</v>
      </c>
      <c r="B136" s="21" t="s">
        <v>23</v>
      </c>
      <c r="C136" s="21"/>
      <c r="D136" s="22" t="s">
        <v>24</v>
      </c>
      <c r="E136" s="23" t="s">
        <v>25</v>
      </c>
      <c r="F136" s="10" t="s">
        <v>26</v>
      </c>
      <c r="G136" s="75" t="s">
        <v>90</v>
      </c>
      <c r="H136" s="75" t="s">
        <v>89</v>
      </c>
      <c r="I136" s="75" t="s">
        <v>82</v>
      </c>
      <c r="J136" s="75" t="s">
        <v>81</v>
      </c>
      <c r="K136" s="84" t="s">
        <v>46</v>
      </c>
      <c r="L136" s="85"/>
      <c r="M136" s="84" t="s">
        <v>47</v>
      </c>
      <c r="N136" s="85"/>
      <c r="O136" s="75" t="s">
        <v>83</v>
      </c>
      <c r="P136" s="75" t="s">
        <v>84</v>
      </c>
      <c r="Q136" s="75" t="s">
        <v>85</v>
      </c>
      <c r="R136" s="78" t="s">
        <v>86</v>
      </c>
      <c r="S136" s="78" t="s">
        <v>88</v>
      </c>
      <c r="T136" s="75" t="s">
        <v>49</v>
      </c>
      <c r="U136" s="75" t="s">
        <v>87</v>
      </c>
      <c r="V136" s="75" t="s">
        <v>93</v>
      </c>
      <c r="W136" s="25" t="s">
        <v>27</v>
      </c>
      <c r="X136" s="25" t="s">
        <v>27</v>
      </c>
    </row>
    <row r="137" spans="1:24" ht="12.75" customHeight="1">
      <c r="A137" s="20"/>
      <c r="B137" s="21" t="s">
        <v>28</v>
      </c>
      <c r="C137" s="21"/>
      <c r="D137" s="22"/>
      <c r="E137" s="23" t="s">
        <v>29</v>
      </c>
      <c r="F137" s="10"/>
      <c r="G137" s="76"/>
      <c r="H137" s="76"/>
      <c r="I137" s="76"/>
      <c r="J137" s="76"/>
      <c r="K137" s="86"/>
      <c r="L137" s="87"/>
      <c r="M137" s="86"/>
      <c r="N137" s="87"/>
      <c r="O137" s="76"/>
      <c r="P137" s="76"/>
      <c r="Q137" s="76"/>
      <c r="R137" s="79"/>
      <c r="S137" s="79"/>
      <c r="T137" s="76"/>
      <c r="U137" s="76"/>
      <c r="V137" s="76"/>
      <c r="W137" s="25" t="s">
        <v>75</v>
      </c>
      <c r="X137" s="25" t="s">
        <v>100</v>
      </c>
    </row>
    <row r="138" spans="1:24" ht="12.75" customHeight="1">
      <c r="A138" s="26"/>
      <c r="B138" s="27"/>
      <c r="C138" s="27"/>
      <c r="D138" s="26"/>
      <c r="E138" s="28"/>
      <c r="F138" s="5"/>
      <c r="G138" s="77"/>
      <c r="H138" s="77"/>
      <c r="I138" s="77"/>
      <c r="J138" s="77"/>
      <c r="K138" s="61" t="s">
        <v>48</v>
      </c>
      <c r="L138" s="61" t="s">
        <v>6</v>
      </c>
      <c r="M138" s="61" t="s">
        <v>48</v>
      </c>
      <c r="N138" s="61" t="s">
        <v>6</v>
      </c>
      <c r="O138" s="77"/>
      <c r="P138" s="77"/>
      <c r="Q138" s="77"/>
      <c r="R138" s="80"/>
      <c r="S138" s="80"/>
      <c r="T138" s="77"/>
      <c r="U138" s="77"/>
      <c r="V138" s="77"/>
      <c r="W138" s="29"/>
      <c r="X138" s="29" t="s">
        <v>42</v>
      </c>
    </row>
    <row r="139" spans="1:24" ht="12.75">
      <c r="A139" s="31">
        <v>1</v>
      </c>
      <c r="B139" s="32" t="s">
        <v>33</v>
      </c>
      <c r="C139" s="32">
        <v>13</v>
      </c>
      <c r="D139" s="32">
        <v>1</v>
      </c>
      <c r="E139" s="33">
        <f>F139/D139</f>
        <v>4546</v>
      </c>
      <c r="F139" s="32">
        <v>4546</v>
      </c>
      <c r="G139" s="33">
        <f>F139*0.2</f>
        <v>909.2</v>
      </c>
      <c r="H139" s="34"/>
      <c r="I139" s="34">
        <f>F139*0.3</f>
        <v>1363.8</v>
      </c>
      <c r="J139" s="34"/>
      <c r="K139" s="35"/>
      <c r="L139" s="35"/>
      <c r="M139" s="35"/>
      <c r="N139" s="35"/>
      <c r="O139" s="32"/>
      <c r="P139" s="32"/>
      <c r="Q139" s="32"/>
      <c r="R139" s="32"/>
      <c r="S139" s="32"/>
      <c r="T139" s="36"/>
      <c r="U139" s="36"/>
      <c r="V139" s="36"/>
      <c r="W139" s="33">
        <f>F139+G139+H139+I139+J139+L139+N139+O139+P139+Q139+R139+S139+T139+U139+V139</f>
        <v>6819</v>
      </c>
      <c r="X139" s="33">
        <f>W139*6</f>
        <v>40914</v>
      </c>
    </row>
    <row r="140" spans="1:26" ht="12.75">
      <c r="A140" s="31">
        <v>2</v>
      </c>
      <c r="B140" s="32" t="s">
        <v>34</v>
      </c>
      <c r="C140" s="32"/>
      <c r="D140" s="32">
        <v>1.5</v>
      </c>
      <c r="E140" s="33">
        <f>E139*0.95</f>
        <v>4318.7</v>
      </c>
      <c r="F140" s="33">
        <f>D140*E140</f>
        <v>6478.049999999999</v>
      </c>
      <c r="G140" s="33">
        <f aca="true" t="shared" si="23" ref="G140:G152">F140*0.2</f>
        <v>1295.61</v>
      </c>
      <c r="H140" s="33"/>
      <c r="I140" s="34">
        <f>F140*0.3</f>
        <v>1943.4149999999997</v>
      </c>
      <c r="J140" s="34"/>
      <c r="K140" s="32"/>
      <c r="L140" s="32"/>
      <c r="M140" s="32"/>
      <c r="N140" s="32"/>
      <c r="O140" s="32"/>
      <c r="P140" s="32"/>
      <c r="Q140" s="32"/>
      <c r="R140" s="32"/>
      <c r="S140" s="32"/>
      <c r="T140" s="36"/>
      <c r="U140" s="36"/>
      <c r="V140" s="36"/>
      <c r="W140" s="33">
        <f aca="true" t="shared" si="24" ref="W140:W148">F140+G140+H140+I140+J140+L140+N140+O140+P140+Q140+R140+S140+T140+U140+V140</f>
        <v>9717.074999999999</v>
      </c>
      <c r="X140" s="33">
        <f aca="true" t="shared" si="25" ref="X140:X168">W140*6</f>
        <v>58302.45</v>
      </c>
      <c r="Z140" s="51"/>
    </row>
    <row r="141" spans="1:26" ht="12.75">
      <c r="A141" s="31">
        <v>3</v>
      </c>
      <c r="B141" s="32" t="s">
        <v>35</v>
      </c>
      <c r="C141" s="32"/>
      <c r="D141" s="32">
        <v>0.5</v>
      </c>
      <c r="E141" s="33">
        <f>E140*0.95</f>
        <v>4102.764999999999</v>
      </c>
      <c r="F141" s="32">
        <v>1867.5</v>
      </c>
      <c r="G141" s="33">
        <f t="shared" si="23"/>
        <v>373.5</v>
      </c>
      <c r="H141" s="33"/>
      <c r="I141" s="34">
        <f>F141*0.1</f>
        <v>186.75</v>
      </c>
      <c r="J141" s="34"/>
      <c r="K141" s="32"/>
      <c r="L141" s="32"/>
      <c r="M141" s="32"/>
      <c r="N141" s="32"/>
      <c r="O141" s="32"/>
      <c r="P141" s="32"/>
      <c r="Q141" s="32"/>
      <c r="R141" s="32"/>
      <c r="S141" s="32"/>
      <c r="T141" s="36"/>
      <c r="U141" s="36"/>
      <c r="V141" s="36"/>
      <c r="W141" s="33">
        <f t="shared" si="24"/>
        <v>2427.75</v>
      </c>
      <c r="X141" s="33">
        <f t="shared" si="25"/>
        <v>14566.5</v>
      </c>
      <c r="Z141" s="51"/>
    </row>
    <row r="142" spans="1:26" ht="12.75">
      <c r="A142" s="31">
        <v>4</v>
      </c>
      <c r="B142" s="32" t="s">
        <v>36</v>
      </c>
      <c r="C142" s="32"/>
      <c r="D142" s="32">
        <v>1</v>
      </c>
      <c r="E142" s="33">
        <f>F142/D142</f>
        <v>3471</v>
      </c>
      <c r="F142" s="32">
        <v>3471</v>
      </c>
      <c r="G142" s="33">
        <f t="shared" si="23"/>
        <v>694.2</v>
      </c>
      <c r="H142" s="33"/>
      <c r="I142" s="33">
        <f>F142*0.1</f>
        <v>347.1</v>
      </c>
      <c r="J142" s="33"/>
      <c r="K142" s="32"/>
      <c r="L142" s="32"/>
      <c r="M142" s="32"/>
      <c r="N142" s="32"/>
      <c r="O142" s="32"/>
      <c r="P142" s="32"/>
      <c r="Q142" s="32"/>
      <c r="R142" s="32"/>
      <c r="S142" s="32"/>
      <c r="T142" s="36"/>
      <c r="U142" s="36"/>
      <c r="V142" s="36"/>
      <c r="W142" s="33">
        <f t="shared" si="24"/>
        <v>4512.3</v>
      </c>
      <c r="X142" s="33">
        <f t="shared" si="25"/>
        <v>27073.800000000003</v>
      </c>
      <c r="Z142" s="51"/>
    </row>
    <row r="143" spans="1:26" ht="12.75">
      <c r="A143" s="31">
        <v>5</v>
      </c>
      <c r="B143" s="32" t="s">
        <v>77</v>
      </c>
      <c r="C143" s="32">
        <v>9</v>
      </c>
      <c r="D143" s="32">
        <v>0.5</v>
      </c>
      <c r="E143" s="33">
        <f>F143/D143</f>
        <v>3471</v>
      </c>
      <c r="F143" s="32">
        <v>1735.5</v>
      </c>
      <c r="G143" s="33">
        <f t="shared" si="23"/>
        <v>347.1</v>
      </c>
      <c r="H143" s="33"/>
      <c r="I143" s="33">
        <f>F143*0.1</f>
        <v>173.55</v>
      </c>
      <c r="J143" s="33"/>
      <c r="K143" s="32"/>
      <c r="L143" s="32"/>
      <c r="M143" s="32"/>
      <c r="N143" s="32"/>
      <c r="O143" s="32"/>
      <c r="P143" s="32"/>
      <c r="Q143" s="32"/>
      <c r="R143" s="32"/>
      <c r="S143" s="32"/>
      <c r="T143" s="36"/>
      <c r="U143" s="36"/>
      <c r="V143" s="36"/>
      <c r="W143" s="33">
        <f t="shared" si="24"/>
        <v>2256.15</v>
      </c>
      <c r="X143" s="33">
        <f t="shared" si="25"/>
        <v>13536.900000000001</v>
      </c>
      <c r="Z143" s="51"/>
    </row>
    <row r="144" spans="1:26" ht="12.75">
      <c r="A144" s="31">
        <v>6</v>
      </c>
      <c r="B144" s="32" t="s">
        <v>37</v>
      </c>
      <c r="C144" s="32">
        <v>9</v>
      </c>
      <c r="D144" s="32">
        <v>1</v>
      </c>
      <c r="E144" s="33">
        <f>F144/D144</f>
        <v>3339</v>
      </c>
      <c r="F144" s="32">
        <v>3339</v>
      </c>
      <c r="G144" s="33">
        <f t="shared" si="23"/>
        <v>667.8000000000001</v>
      </c>
      <c r="H144" s="33"/>
      <c r="I144" s="33">
        <f>F144*0.1</f>
        <v>333.90000000000003</v>
      </c>
      <c r="J144" s="33"/>
      <c r="K144" s="32"/>
      <c r="L144" s="32"/>
      <c r="M144" s="32"/>
      <c r="N144" s="32"/>
      <c r="O144" s="32"/>
      <c r="P144" s="32"/>
      <c r="Q144" s="32"/>
      <c r="R144" s="32"/>
      <c r="S144" s="32"/>
      <c r="T144" s="36"/>
      <c r="U144" s="36"/>
      <c r="V144" s="36"/>
      <c r="W144" s="33">
        <f t="shared" si="24"/>
        <v>4340.7</v>
      </c>
      <c r="X144" s="33">
        <f t="shared" si="25"/>
        <v>26044.199999999997</v>
      </c>
      <c r="Z144" s="51"/>
    </row>
    <row r="145" spans="1:26" ht="12.75">
      <c r="A145" s="31"/>
      <c r="B145" s="32" t="s">
        <v>67</v>
      </c>
      <c r="C145" s="32"/>
      <c r="D145" s="32"/>
      <c r="E145" s="33">
        <v>10</v>
      </c>
      <c r="F145" s="32">
        <v>1884.33</v>
      </c>
      <c r="G145" s="33">
        <f t="shared" si="23"/>
        <v>376.866</v>
      </c>
      <c r="H145" s="33"/>
      <c r="I145" s="33">
        <v>227</v>
      </c>
      <c r="J145" s="33"/>
      <c r="K145" s="32"/>
      <c r="L145" s="32"/>
      <c r="M145" s="32"/>
      <c r="N145" s="32"/>
      <c r="O145" s="32"/>
      <c r="P145" s="32"/>
      <c r="Q145" s="32"/>
      <c r="R145" s="32"/>
      <c r="S145" s="32"/>
      <c r="T145" s="36"/>
      <c r="U145" s="36"/>
      <c r="V145" s="36"/>
      <c r="W145" s="33">
        <f t="shared" si="24"/>
        <v>2488.196</v>
      </c>
      <c r="X145" s="33">
        <f t="shared" si="25"/>
        <v>14929.176</v>
      </c>
      <c r="Z145" s="51"/>
    </row>
    <row r="146" spans="1:26" ht="12.75">
      <c r="A146" s="31">
        <v>8</v>
      </c>
      <c r="B146" s="32" t="s">
        <v>52</v>
      </c>
      <c r="C146" s="32"/>
      <c r="D146" s="48">
        <f>97/18</f>
        <v>5.388888888888889</v>
      </c>
      <c r="E146" s="33">
        <f>F146/D146</f>
        <v>3767.958556701031</v>
      </c>
      <c r="F146" s="32">
        <v>20305.11</v>
      </c>
      <c r="G146" s="33">
        <f t="shared" si="23"/>
        <v>4061.0220000000004</v>
      </c>
      <c r="H146" s="32"/>
      <c r="I146" s="33">
        <v>5170.97</v>
      </c>
      <c r="J146" s="33"/>
      <c r="K146" s="32"/>
      <c r="L146" s="32"/>
      <c r="M146" s="32"/>
      <c r="N146" s="32"/>
      <c r="O146" s="32"/>
      <c r="P146" s="32">
        <f>347.1+2294</f>
        <v>2641.1</v>
      </c>
      <c r="Q146" s="32">
        <f>260.33+1859.88</f>
        <v>2120.21</v>
      </c>
      <c r="R146" s="32"/>
      <c r="S146" s="32"/>
      <c r="T146" s="36"/>
      <c r="U146" s="36"/>
      <c r="V146" s="36"/>
      <c r="W146" s="33">
        <f t="shared" si="24"/>
        <v>34298.412000000004</v>
      </c>
      <c r="X146" s="33">
        <f t="shared" si="25"/>
        <v>205790.472</v>
      </c>
      <c r="Z146" s="51"/>
    </row>
    <row r="147" spans="1:26" ht="12.75">
      <c r="A147" s="31">
        <v>9</v>
      </c>
      <c r="B147" s="32" t="s">
        <v>51</v>
      </c>
      <c r="C147" s="32"/>
      <c r="D147" s="48">
        <f>154.5/18</f>
        <v>8.583333333333334</v>
      </c>
      <c r="E147" s="33">
        <f>F147/D147</f>
        <v>3999.8376699029127</v>
      </c>
      <c r="F147" s="32">
        <v>34331.94</v>
      </c>
      <c r="G147" s="33">
        <f t="shared" si="23"/>
        <v>6866.388000000001</v>
      </c>
      <c r="H147" s="32"/>
      <c r="I147" s="33">
        <v>6725.34</v>
      </c>
      <c r="J147" s="33"/>
      <c r="K147" s="32"/>
      <c r="L147" s="32"/>
      <c r="M147" s="32"/>
      <c r="N147" s="32"/>
      <c r="O147" s="32"/>
      <c r="P147" s="32">
        <f>1172.6+2801.5</f>
        <v>3974.1</v>
      </c>
      <c r="Q147" s="32">
        <f>492.44+1621.92</f>
        <v>2114.36</v>
      </c>
      <c r="R147" s="32"/>
      <c r="S147" s="32"/>
      <c r="T147" s="36"/>
      <c r="U147" s="36"/>
      <c r="V147" s="36"/>
      <c r="W147" s="33">
        <f t="shared" si="24"/>
        <v>54012.128000000004</v>
      </c>
      <c r="X147" s="33">
        <f t="shared" si="25"/>
        <v>324072.76800000004</v>
      </c>
      <c r="Z147" s="51"/>
    </row>
    <row r="148" spans="1:26" ht="12.75">
      <c r="A148" s="31">
        <v>10</v>
      </c>
      <c r="B148" s="32" t="s">
        <v>50</v>
      </c>
      <c r="C148" s="32"/>
      <c r="D148" s="48">
        <f>71/18</f>
        <v>3.9444444444444446</v>
      </c>
      <c r="E148" s="33">
        <f>F148/D148</f>
        <v>3948.0338028169012</v>
      </c>
      <c r="F148" s="32">
        <v>15572.8</v>
      </c>
      <c r="G148" s="33">
        <f t="shared" si="23"/>
        <v>3114.56</v>
      </c>
      <c r="H148" s="32"/>
      <c r="I148" s="33">
        <v>3277.88</v>
      </c>
      <c r="J148" s="33"/>
      <c r="K148" s="32"/>
      <c r="L148" s="32"/>
      <c r="M148" s="32"/>
      <c r="N148" s="32"/>
      <c r="O148" s="32"/>
      <c r="P148" s="32">
        <v>1000</v>
      </c>
      <c r="Q148" s="32">
        <v>673.44</v>
      </c>
      <c r="R148" s="32"/>
      <c r="S148" s="32"/>
      <c r="T148" s="36"/>
      <c r="U148" s="36"/>
      <c r="V148" s="36"/>
      <c r="W148" s="33">
        <f t="shared" si="24"/>
        <v>23638.68</v>
      </c>
      <c r="X148" s="33">
        <f t="shared" si="25"/>
        <v>141832.08000000002</v>
      </c>
      <c r="Z148" s="51"/>
    </row>
    <row r="149" spans="1:26" ht="12.75">
      <c r="A149" s="38"/>
      <c r="B149" s="39" t="s">
        <v>64</v>
      </c>
      <c r="C149" s="39"/>
      <c r="D149" s="40">
        <f>SUM(D146:D148)</f>
        <v>17.916666666666668</v>
      </c>
      <c r="E149" s="40"/>
      <c r="F149" s="40">
        <f>SUM(F146:F148)</f>
        <v>70209.85</v>
      </c>
      <c r="G149" s="40">
        <f>SUM(G146:G148)</f>
        <v>14041.970000000001</v>
      </c>
      <c r="H149" s="40">
        <f>SUM(H146:H148)</f>
        <v>0</v>
      </c>
      <c r="I149" s="40">
        <f>SUM(I146:I148)</f>
        <v>15174.190000000002</v>
      </c>
      <c r="J149" s="40">
        <f>SUM(J146:J148)</f>
        <v>0</v>
      </c>
      <c r="K149" s="40"/>
      <c r="L149" s="40">
        <f>SUM(L146:L148)</f>
        <v>0</v>
      </c>
      <c r="M149" s="40"/>
      <c r="N149" s="40">
        <f aca="true" t="shared" si="26" ref="N149:U149">SUM(N146:N148)</f>
        <v>0</v>
      </c>
      <c r="O149" s="40">
        <f t="shared" si="26"/>
        <v>0</v>
      </c>
      <c r="P149" s="40">
        <f t="shared" si="26"/>
        <v>7615.2</v>
      </c>
      <c r="Q149" s="40">
        <f t="shared" si="26"/>
        <v>4908.01</v>
      </c>
      <c r="R149" s="40">
        <f t="shared" si="26"/>
        <v>0</v>
      </c>
      <c r="S149" s="40">
        <f t="shared" si="26"/>
        <v>0</v>
      </c>
      <c r="T149" s="40">
        <f t="shared" si="26"/>
        <v>0</v>
      </c>
      <c r="U149" s="40">
        <f t="shared" si="26"/>
        <v>0</v>
      </c>
      <c r="V149" s="40"/>
      <c r="W149" s="40">
        <f>SUM(W146:W148)</f>
        <v>111949.22</v>
      </c>
      <c r="X149" s="40">
        <f>SUM(X146:X148)</f>
        <v>671695.3200000001</v>
      </c>
      <c r="Y149" s="62">
        <f>Y89</f>
        <v>144510.39</v>
      </c>
      <c r="Z149" s="51">
        <f>Y149-W139-W140-W141-W142-W143-W144-W145-W149</f>
        <v>-0.0009999999747378752</v>
      </c>
    </row>
    <row r="150" spans="1:26" ht="12.75">
      <c r="A150" s="38">
        <v>11</v>
      </c>
      <c r="B150" s="39" t="s">
        <v>70</v>
      </c>
      <c r="C150" s="39"/>
      <c r="D150" s="64">
        <v>2.25</v>
      </c>
      <c r="E150" s="40">
        <f>F150/D150</f>
        <v>3471</v>
      </c>
      <c r="F150" s="40">
        <v>7809.75</v>
      </c>
      <c r="G150" s="33">
        <f t="shared" si="23"/>
        <v>1561.95</v>
      </c>
      <c r="H150" s="40"/>
      <c r="I150" s="40">
        <v>1301.63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53"/>
      <c r="U150" s="53"/>
      <c r="V150" s="53"/>
      <c r="W150" s="69">
        <f aca="true" t="shared" si="27" ref="W150:W157">F150+G150+H150+I150+L150+N150+O150+P150+Q150+R150+S150+T150+U150+V150</f>
        <v>10673.330000000002</v>
      </c>
      <c r="X150" s="33">
        <f t="shared" si="25"/>
        <v>64039.98000000001</v>
      </c>
      <c r="Z150" s="51"/>
    </row>
    <row r="151" spans="1:26" ht="12.75">
      <c r="A151" s="38">
        <f>A150+1</f>
        <v>12</v>
      </c>
      <c r="B151" s="39" t="s">
        <v>92</v>
      </c>
      <c r="C151" s="39"/>
      <c r="D151" s="64">
        <v>0.25</v>
      </c>
      <c r="E151" s="40">
        <f>F151/D151</f>
        <v>4165.2</v>
      </c>
      <c r="F151" s="40">
        <v>1041.3</v>
      </c>
      <c r="G151" s="33">
        <f t="shared" si="23"/>
        <v>208.26</v>
      </c>
      <c r="H151" s="40"/>
      <c r="I151" s="40">
        <v>104.13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53"/>
      <c r="U151" s="53"/>
      <c r="V151" s="53"/>
      <c r="W151" s="69">
        <f t="shared" si="27"/>
        <v>1353.69</v>
      </c>
      <c r="X151" s="33">
        <f t="shared" si="25"/>
        <v>8122.14</v>
      </c>
      <c r="Z151" s="51"/>
    </row>
    <row r="152" spans="1:26" ht="12.75">
      <c r="A152" s="38">
        <f>A151+1</f>
        <v>13</v>
      </c>
      <c r="B152" s="39" t="s">
        <v>71</v>
      </c>
      <c r="C152" s="39"/>
      <c r="D152" s="64">
        <v>0.25</v>
      </c>
      <c r="E152" s="32">
        <v>2396</v>
      </c>
      <c r="F152" s="40">
        <v>762</v>
      </c>
      <c r="G152" s="33">
        <f t="shared" si="23"/>
        <v>152.4</v>
      </c>
      <c r="H152" s="40"/>
      <c r="I152" s="33">
        <f>F152*0.1</f>
        <v>76.2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53"/>
      <c r="U152" s="53"/>
      <c r="V152" s="65"/>
      <c r="W152" s="69">
        <f t="shared" si="27"/>
        <v>990.6</v>
      </c>
      <c r="X152" s="33">
        <f t="shared" si="25"/>
        <v>5943.6</v>
      </c>
      <c r="Z152" s="51"/>
    </row>
    <row r="153" spans="1:24" ht="12.75">
      <c r="A153" s="38">
        <f>A152+1</f>
        <v>14</v>
      </c>
      <c r="B153" s="44" t="s">
        <v>72</v>
      </c>
      <c r="C153" s="32"/>
      <c r="D153" s="67">
        <v>2</v>
      </c>
      <c r="E153" s="32">
        <v>2396</v>
      </c>
      <c r="F153" s="32">
        <f>D153*E153</f>
        <v>4792</v>
      </c>
      <c r="G153" s="32"/>
      <c r="H153" s="32"/>
      <c r="I153" s="32"/>
      <c r="J153" s="32"/>
      <c r="K153" s="32"/>
      <c r="L153" s="50"/>
      <c r="M153" s="32"/>
      <c r="N153" s="32"/>
      <c r="O153" s="32"/>
      <c r="P153" s="32"/>
      <c r="Q153" s="32"/>
      <c r="R153" s="32"/>
      <c r="S153" s="32"/>
      <c r="T153" s="32"/>
      <c r="U153" s="49"/>
      <c r="V153" s="66">
        <f aca="true" t="shared" si="28" ref="V153:V159">3723*D153-F153-L153-N153-U153</f>
        <v>2654</v>
      </c>
      <c r="W153" s="69">
        <f t="shared" si="27"/>
        <v>7446</v>
      </c>
      <c r="X153" s="33">
        <f t="shared" si="25"/>
        <v>44676</v>
      </c>
    </row>
    <row r="154" spans="1:24" ht="12.75">
      <c r="A154" s="38">
        <f>A153+1</f>
        <v>15</v>
      </c>
      <c r="B154" s="44" t="s">
        <v>73</v>
      </c>
      <c r="C154" s="32"/>
      <c r="D154" s="67"/>
      <c r="E154" s="32">
        <v>1921</v>
      </c>
      <c r="F154" s="32">
        <f>D154*E154</f>
        <v>0</v>
      </c>
      <c r="G154" s="32"/>
      <c r="H154" s="32"/>
      <c r="I154" s="32"/>
      <c r="J154" s="32"/>
      <c r="K154" s="32"/>
      <c r="L154" s="50"/>
      <c r="M154" s="32"/>
      <c r="N154" s="32"/>
      <c r="O154" s="32"/>
      <c r="P154" s="32"/>
      <c r="Q154" s="32"/>
      <c r="R154" s="32"/>
      <c r="S154" s="32"/>
      <c r="T154" s="32"/>
      <c r="U154" s="32"/>
      <c r="V154" s="66">
        <f t="shared" si="28"/>
        <v>0</v>
      </c>
      <c r="W154" s="69">
        <f t="shared" si="27"/>
        <v>0</v>
      </c>
      <c r="X154" s="33">
        <f t="shared" si="25"/>
        <v>0</v>
      </c>
    </row>
    <row r="155" spans="1:24" ht="12.75">
      <c r="A155" s="38">
        <f aca="true" t="shared" si="29" ref="A155:A168">A154+1</f>
        <v>16</v>
      </c>
      <c r="B155" s="32" t="s">
        <v>53</v>
      </c>
      <c r="C155" s="39"/>
      <c r="D155" s="32">
        <v>1</v>
      </c>
      <c r="E155" s="32">
        <v>1921</v>
      </c>
      <c r="F155" s="32">
        <f>D155*E155</f>
        <v>1921</v>
      </c>
      <c r="G155" s="33"/>
      <c r="H155" s="32"/>
      <c r="I155" s="32"/>
      <c r="J155" s="32"/>
      <c r="K155" s="32"/>
      <c r="L155" s="32"/>
      <c r="M155" s="32"/>
      <c r="N155" s="49">
        <f>F155*M155/100</f>
        <v>0</v>
      </c>
      <c r="O155" s="32"/>
      <c r="P155" s="32"/>
      <c r="Q155" s="32"/>
      <c r="R155" s="32"/>
      <c r="S155" s="32"/>
      <c r="T155" s="36"/>
      <c r="U155" s="36"/>
      <c r="V155" s="66">
        <f t="shared" si="28"/>
        <v>1802</v>
      </c>
      <c r="W155" s="33">
        <f t="shared" si="27"/>
        <v>3723</v>
      </c>
      <c r="X155" s="33">
        <f t="shared" si="25"/>
        <v>22338</v>
      </c>
    </row>
    <row r="156" spans="1:24" ht="12.75">
      <c r="A156" s="38">
        <f t="shared" si="29"/>
        <v>17</v>
      </c>
      <c r="B156" s="32" t="s">
        <v>54</v>
      </c>
      <c r="C156" s="32"/>
      <c r="D156" s="32">
        <v>1</v>
      </c>
      <c r="E156" s="32">
        <v>2713</v>
      </c>
      <c r="F156" s="32">
        <f aca="true" t="shared" si="30" ref="F156:F168">D156*E156</f>
        <v>2713</v>
      </c>
      <c r="G156" s="32"/>
      <c r="H156" s="32"/>
      <c r="I156" s="32"/>
      <c r="J156" s="32"/>
      <c r="K156" s="32"/>
      <c r="L156" s="32"/>
      <c r="M156" s="32"/>
      <c r="N156" s="49">
        <f>F156*M156/100</f>
        <v>0</v>
      </c>
      <c r="O156" s="32"/>
      <c r="P156" s="32"/>
      <c r="Q156" s="32"/>
      <c r="R156" s="32"/>
      <c r="S156" s="32"/>
      <c r="T156" s="36"/>
      <c r="U156" s="36"/>
      <c r="V156" s="66">
        <f t="shared" si="28"/>
        <v>1010</v>
      </c>
      <c r="W156" s="33">
        <f t="shared" si="27"/>
        <v>3723</v>
      </c>
      <c r="X156" s="33">
        <f t="shared" si="25"/>
        <v>22338</v>
      </c>
    </row>
    <row r="157" spans="1:24" ht="12.75">
      <c r="A157" s="38">
        <f t="shared" si="29"/>
        <v>18</v>
      </c>
      <c r="B157" s="41" t="s">
        <v>55</v>
      </c>
      <c r="C157" s="41"/>
      <c r="D157" s="44"/>
      <c r="E157" s="41">
        <v>1921</v>
      </c>
      <c r="F157" s="32">
        <f t="shared" si="30"/>
        <v>0</v>
      </c>
      <c r="G157" s="41"/>
      <c r="H157" s="41"/>
      <c r="I157" s="41"/>
      <c r="J157" s="41"/>
      <c r="K157" s="41"/>
      <c r="L157" s="41"/>
      <c r="M157" s="41"/>
      <c r="N157" s="49">
        <f>F157*M157/100</f>
        <v>0</v>
      </c>
      <c r="O157" s="41"/>
      <c r="P157" s="41"/>
      <c r="Q157" s="41"/>
      <c r="R157" s="41"/>
      <c r="S157" s="41"/>
      <c r="T157" s="52"/>
      <c r="U157" s="41"/>
      <c r="V157" s="66">
        <f t="shared" si="28"/>
        <v>0</v>
      </c>
      <c r="W157" s="33">
        <f t="shared" si="27"/>
        <v>0</v>
      </c>
      <c r="X157" s="33">
        <f t="shared" si="25"/>
        <v>0</v>
      </c>
    </row>
    <row r="158" spans="1:24" ht="12.75">
      <c r="A158" s="38">
        <f t="shared" si="29"/>
        <v>19</v>
      </c>
      <c r="B158" s="41" t="s">
        <v>56</v>
      </c>
      <c r="C158" s="41"/>
      <c r="D158" s="44"/>
      <c r="E158" s="41">
        <v>1762</v>
      </c>
      <c r="F158" s="32">
        <f t="shared" si="30"/>
        <v>0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66">
        <f t="shared" si="28"/>
        <v>0</v>
      </c>
      <c r="W158" s="33">
        <f aca="true" t="shared" si="31" ref="W158:W168">F158+G158+H158+I158+L158+N158+O158+P158+Q158+R158+S158+T158+U158+V158</f>
        <v>0</v>
      </c>
      <c r="X158" s="33">
        <f t="shared" si="25"/>
        <v>0</v>
      </c>
    </row>
    <row r="159" spans="1:24" ht="12.75">
      <c r="A159" s="38">
        <f t="shared" si="29"/>
        <v>20</v>
      </c>
      <c r="B159" s="32" t="s">
        <v>57</v>
      </c>
      <c r="C159" s="39"/>
      <c r="D159" s="57">
        <v>2.5</v>
      </c>
      <c r="E159" s="32">
        <v>1921</v>
      </c>
      <c r="F159" s="32">
        <f t="shared" si="30"/>
        <v>4802.5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49"/>
      <c r="V159" s="66">
        <f t="shared" si="28"/>
        <v>4505</v>
      </c>
      <c r="W159" s="33">
        <f t="shared" si="31"/>
        <v>9307.5</v>
      </c>
      <c r="X159" s="33">
        <f t="shared" si="25"/>
        <v>55845</v>
      </c>
    </row>
    <row r="160" spans="1:24" ht="12.75">
      <c r="A160" s="38">
        <f t="shared" si="29"/>
        <v>21</v>
      </c>
      <c r="B160" s="32" t="s">
        <v>58</v>
      </c>
      <c r="C160" s="39"/>
      <c r="D160" s="57">
        <v>1</v>
      </c>
      <c r="E160" s="32">
        <v>1921</v>
      </c>
      <c r="F160" s="32">
        <f t="shared" si="30"/>
        <v>1921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49">
        <f>F160/D160*0.35</f>
        <v>672.3499999999999</v>
      </c>
      <c r="U160" s="32"/>
      <c r="V160" s="66">
        <f aca="true" t="shared" si="32" ref="V160:V166">3723*D160-F160-L160-N160-U160</f>
        <v>1802</v>
      </c>
      <c r="W160" s="33">
        <f t="shared" si="31"/>
        <v>4395.35</v>
      </c>
      <c r="X160" s="33">
        <f t="shared" si="25"/>
        <v>26372.100000000002</v>
      </c>
    </row>
    <row r="161" spans="1:24" ht="12.75">
      <c r="A161" s="38">
        <f t="shared" si="29"/>
        <v>22</v>
      </c>
      <c r="B161" s="32" t="s">
        <v>59</v>
      </c>
      <c r="C161" s="39"/>
      <c r="D161" s="32"/>
      <c r="E161" s="32">
        <v>1762</v>
      </c>
      <c r="F161" s="32">
        <f t="shared" si="30"/>
        <v>0</v>
      </c>
      <c r="G161" s="32"/>
      <c r="H161" s="32"/>
      <c r="I161" s="32"/>
      <c r="J161" s="32"/>
      <c r="K161" s="32"/>
      <c r="L161" s="32"/>
      <c r="M161" s="32"/>
      <c r="N161" s="49">
        <f aca="true" t="shared" si="33" ref="N161:N166">E161*M161/100</f>
        <v>0</v>
      </c>
      <c r="O161" s="32"/>
      <c r="P161" s="32"/>
      <c r="Q161" s="32"/>
      <c r="R161" s="32"/>
      <c r="S161" s="32"/>
      <c r="T161" s="32"/>
      <c r="U161" s="32"/>
      <c r="V161" s="66">
        <f t="shared" si="32"/>
        <v>0</v>
      </c>
      <c r="W161" s="33">
        <f t="shared" si="31"/>
        <v>0</v>
      </c>
      <c r="X161" s="33">
        <f t="shared" si="25"/>
        <v>0</v>
      </c>
    </row>
    <row r="162" spans="1:24" ht="12.75">
      <c r="A162" s="38">
        <f t="shared" si="29"/>
        <v>23</v>
      </c>
      <c r="B162" s="32" t="s">
        <v>60</v>
      </c>
      <c r="C162" s="39"/>
      <c r="D162" s="32">
        <v>0.5</v>
      </c>
      <c r="E162" s="32">
        <v>1921</v>
      </c>
      <c r="F162" s="32">
        <f t="shared" si="30"/>
        <v>960.5</v>
      </c>
      <c r="G162" s="32"/>
      <c r="H162" s="32"/>
      <c r="I162" s="32"/>
      <c r="J162" s="32"/>
      <c r="K162" s="32"/>
      <c r="L162" s="32"/>
      <c r="M162" s="32"/>
      <c r="N162" s="49">
        <f t="shared" si="33"/>
        <v>0</v>
      </c>
      <c r="O162" s="32"/>
      <c r="P162" s="32"/>
      <c r="Q162" s="32"/>
      <c r="R162" s="32"/>
      <c r="S162" s="32"/>
      <c r="T162" s="32"/>
      <c r="U162" s="32"/>
      <c r="V162" s="66">
        <f t="shared" si="32"/>
        <v>901</v>
      </c>
      <c r="W162" s="33">
        <f t="shared" si="31"/>
        <v>1861.5</v>
      </c>
      <c r="X162" s="33">
        <f t="shared" si="25"/>
        <v>11169</v>
      </c>
    </row>
    <row r="163" spans="1:24" ht="12.75">
      <c r="A163" s="38">
        <f t="shared" si="29"/>
        <v>24</v>
      </c>
      <c r="B163" s="32" t="s">
        <v>69</v>
      </c>
      <c r="C163" s="39"/>
      <c r="D163" s="32">
        <v>0.5</v>
      </c>
      <c r="E163" s="32">
        <v>1762</v>
      </c>
      <c r="F163" s="32">
        <f t="shared" si="30"/>
        <v>881</v>
      </c>
      <c r="G163" s="32"/>
      <c r="H163" s="32"/>
      <c r="I163" s="32"/>
      <c r="J163" s="32"/>
      <c r="K163" s="32"/>
      <c r="L163" s="32"/>
      <c r="M163" s="32"/>
      <c r="N163" s="49">
        <f t="shared" si="33"/>
        <v>0</v>
      </c>
      <c r="O163" s="32"/>
      <c r="P163" s="32"/>
      <c r="Q163" s="32"/>
      <c r="R163" s="32"/>
      <c r="S163" s="32"/>
      <c r="T163" s="32"/>
      <c r="U163" s="32"/>
      <c r="V163" s="66">
        <f t="shared" si="32"/>
        <v>980.5</v>
      </c>
      <c r="W163" s="33">
        <f t="shared" si="31"/>
        <v>1861.5</v>
      </c>
      <c r="X163" s="33">
        <f t="shared" si="25"/>
        <v>11169</v>
      </c>
    </row>
    <row r="164" spans="1:24" ht="12.75">
      <c r="A164" s="38">
        <f t="shared" si="29"/>
        <v>25</v>
      </c>
      <c r="B164" s="32" t="s">
        <v>61</v>
      </c>
      <c r="C164" s="39"/>
      <c r="D164" s="32">
        <v>1</v>
      </c>
      <c r="E164" s="32">
        <v>2238</v>
      </c>
      <c r="F164" s="32">
        <f t="shared" si="30"/>
        <v>2238</v>
      </c>
      <c r="G164" s="32"/>
      <c r="H164" s="32"/>
      <c r="I164" s="32"/>
      <c r="J164" s="32"/>
      <c r="K164" s="32"/>
      <c r="L164" s="32"/>
      <c r="M164" s="32"/>
      <c r="N164" s="49">
        <f t="shared" si="33"/>
        <v>0</v>
      </c>
      <c r="O164" s="32"/>
      <c r="P164" s="32"/>
      <c r="Q164" s="32"/>
      <c r="R164" s="32"/>
      <c r="S164" s="32"/>
      <c r="T164" s="32"/>
      <c r="U164" s="32"/>
      <c r="V164" s="66">
        <f t="shared" si="32"/>
        <v>1485</v>
      </c>
      <c r="W164" s="33">
        <f t="shared" si="31"/>
        <v>3723</v>
      </c>
      <c r="X164" s="33">
        <f t="shared" si="25"/>
        <v>22338</v>
      </c>
    </row>
    <row r="165" spans="1:24" ht="12.75">
      <c r="A165" s="38">
        <f t="shared" si="29"/>
        <v>26</v>
      </c>
      <c r="B165" s="32" t="s">
        <v>62</v>
      </c>
      <c r="C165" s="39"/>
      <c r="D165" s="32">
        <v>0.5</v>
      </c>
      <c r="E165" s="32">
        <v>2238</v>
      </c>
      <c r="F165" s="32">
        <f t="shared" si="30"/>
        <v>1119</v>
      </c>
      <c r="G165" s="32"/>
      <c r="H165" s="32"/>
      <c r="I165" s="32"/>
      <c r="J165" s="32"/>
      <c r="K165" s="32"/>
      <c r="L165" s="32"/>
      <c r="M165" s="32"/>
      <c r="N165" s="49">
        <f t="shared" si="33"/>
        <v>0</v>
      </c>
      <c r="O165" s="32"/>
      <c r="P165" s="32"/>
      <c r="Q165" s="32"/>
      <c r="R165" s="32"/>
      <c r="S165" s="32"/>
      <c r="T165" s="32"/>
      <c r="U165" s="32"/>
      <c r="V165" s="66">
        <f t="shared" si="32"/>
        <v>742.5</v>
      </c>
      <c r="W165" s="33">
        <f t="shared" si="31"/>
        <v>1861.5</v>
      </c>
      <c r="X165" s="33">
        <f t="shared" si="25"/>
        <v>11169</v>
      </c>
    </row>
    <row r="166" spans="1:24" ht="12.75">
      <c r="A166" s="38">
        <f t="shared" si="29"/>
        <v>27</v>
      </c>
      <c r="B166" s="44" t="s">
        <v>63</v>
      </c>
      <c r="C166" s="32"/>
      <c r="D166" s="32">
        <v>1</v>
      </c>
      <c r="E166" s="32">
        <v>2079</v>
      </c>
      <c r="F166" s="32">
        <f t="shared" si="30"/>
        <v>2079</v>
      </c>
      <c r="G166" s="32"/>
      <c r="H166" s="32"/>
      <c r="I166" s="32"/>
      <c r="J166" s="32"/>
      <c r="K166" s="32">
        <v>10</v>
      </c>
      <c r="L166" s="49">
        <f>F166*K166/100</f>
        <v>207.9</v>
      </c>
      <c r="M166" s="32"/>
      <c r="N166" s="49">
        <f t="shared" si="33"/>
        <v>0</v>
      </c>
      <c r="O166" s="32"/>
      <c r="P166" s="32"/>
      <c r="Q166" s="32"/>
      <c r="R166" s="32"/>
      <c r="S166" s="32"/>
      <c r="T166" s="32"/>
      <c r="U166" s="32"/>
      <c r="V166" s="66">
        <f t="shared" si="32"/>
        <v>1436.1</v>
      </c>
      <c r="W166" s="33">
        <f t="shared" si="31"/>
        <v>3723</v>
      </c>
      <c r="X166" s="33">
        <f t="shared" si="25"/>
        <v>22338</v>
      </c>
    </row>
    <row r="167" spans="1:24" ht="12.75">
      <c r="A167" s="38">
        <f t="shared" si="29"/>
        <v>28</v>
      </c>
      <c r="B167" s="44" t="s">
        <v>74</v>
      </c>
      <c r="C167" s="32"/>
      <c r="D167" s="32">
        <v>0.5</v>
      </c>
      <c r="E167" s="32">
        <v>2555</v>
      </c>
      <c r="F167" s="32">
        <f t="shared" si="30"/>
        <v>1277.5</v>
      </c>
      <c r="G167" s="32"/>
      <c r="H167" s="32"/>
      <c r="I167" s="33"/>
      <c r="J167" s="32"/>
      <c r="K167" s="32"/>
      <c r="L167" s="50"/>
      <c r="M167" s="32"/>
      <c r="N167" s="32">
        <f>F167*M167/100</f>
        <v>0</v>
      </c>
      <c r="O167" s="32"/>
      <c r="P167" s="32"/>
      <c r="Q167" s="32"/>
      <c r="R167" s="32"/>
      <c r="S167" s="32"/>
      <c r="T167" s="32"/>
      <c r="U167" s="32"/>
      <c r="V167" s="66">
        <f>3723*D167-F167-I167</f>
        <v>584</v>
      </c>
      <c r="W167" s="33">
        <f t="shared" si="31"/>
        <v>1861.5</v>
      </c>
      <c r="X167" s="33">
        <f t="shared" si="25"/>
        <v>11169</v>
      </c>
    </row>
    <row r="168" spans="1:24" ht="12.75">
      <c r="A168" s="38">
        <f t="shared" si="29"/>
        <v>29</v>
      </c>
      <c r="B168" s="44" t="s">
        <v>38</v>
      </c>
      <c r="C168" s="32"/>
      <c r="D168" s="32">
        <v>0.5</v>
      </c>
      <c r="E168" s="32">
        <v>2890</v>
      </c>
      <c r="F168" s="32">
        <f t="shared" si="30"/>
        <v>1445</v>
      </c>
      <c r="G168" s="32"/>
      <c r="H168" s="32">
        <f>F168*0.2</f>
        <v>289</v>
      </c>
      <c r="I168" s="32">
        <f>F168*0.3</f>
        <v>433.5</v>
      </c>
      <c r="J168" s="32"/>
      <c r="K168" s="32"/>
      <c r="L168" s="32"/>
      <c r="M168" s="32"/>
      <c r="N168" s="32"/>
      <c r="O168" s="32">
        <f>F168*0.15</f>
        <v>216.75</v>
      </c>
      <c r="P168" s="32"/>
      <c r="Q168" s="32"/>
      <c r="R168" s="32"/>
      <c r="S168" s="32"/>
      <c r="T168" s="32"/>
      <c r="U168" s="32"/>
      <c r="V168" s="66"/>
      <c r="W168" s="33">
        <f t="shared" si="31"/>
        <v>2384.25</v>
      </c>
      <c r="X168" s="33">
        <f t="shared" si="25"/>
        <v>14305.5</v>
      </c>
    </row>
    <row r="169" spans="1:26" ht="12.75">
      <c r="A169" s="31"/>
      <c r="B169" s="45" t="s">
        <v>65</v>
      </c>
      <c r="C169" s="32"/>
      <c r="D169" s="32">
        <f>SUM(D153:D168)</f>
        <v>12</v>
      </c>
      <c r="E169" s="32"/>
      <c r="F169" s="33">
        <f>SUM(F153:F168)</f>
        <v>26149.5</v>
      </c>
      <c r="G169" s="33">
        <f>SUM(G153:G168)</f>
        <v>0</v>
      </c>
      <c r="H169" s="33">
        <f>SUM(H153:H168)</f>
        <v>289</v>
      </c>
      <c r="I169" s="33">
        <f>SUM(I153:I168)</f>
        <v>433.5</v>
      </c>
      <c r="J169" s="33">
        <f>SUM(J153:J168)</f>
        <v>0</v>
      </c>
      <c r="K169" s="33"/>
      <c r="L169" s="33">
        <f>SUM(L153:L168)</f>
        <v>207.9</v>
      </c>
      <c r="M169" s="33"/>
      <c r="N169" s="33">
        <f aca="true" t="shared" si="34" ref="N169:V169">SUM(N153:N168)</f>
        <v>0</v>
      </c>
      <c r="O169" s="33">
        <f t="shared" si="34"/>
        <v>216.75</v>
      </c>
      <c r="P169" s="33">
        <f t="shared" si="34"/>
        <v>0</v>
      </c>
      <c r="Q169" s="33">
        <f t="shared" si="34"/>
        <v>0</v>
      </c>
      <c r="R169" s="33">
        <f t="shared" si="34"/>
        <v>0</v>
      </c>
      <c r="S169" s="33">
        <f t="shared" si="34"/>
        <v>0</v>
      </c>
      <c r="T169" s="33">
        <f t="shared" si="34"/>
        <v>672.3499999999999</v>
      </c>
      <c r="U169" s="33">
        <f t="shared" si="34"/>
        <v>0</v>
      </c>
      <c r="V169" s="33">
        <f t="shared" si="34"/>
        <v>17902.1</v>
      </c>
      <c r="W169" s="33">
        <f>SUM(W153:W168)</f>
        <v>45871.1</v>
      </c>
      <c r="X169" s="33">
        <f>SUM(X153:X168)</f>
        <v>275226.6</v>
      </c>
      <c r="Y169" s="60"/>
      <c r="Z169" s="59"/>
    </row>
    <row r="170" spans="1:26" ht="12.75">
      <c r="A170" s="39"/>
      <c r="B170" s="45" t="s">
        <v>66</v>
      </c>
      <c r="C170" s="39"/>
      <c r="D170" s="40">
        <f>D139+D140+D141+D142+D143+D144+D145+D149+D150+D151+D152+D169</f>
        <v>38.16666666666667</v>
      </c>
      <c r="E170" s="39"/>
      <c r="F170" s="40">
        <f>F139+F140+F141+F142+F143+F144+F145+F149+F150+F151+F152+F169</f>
        <v>129293.78000000001</v>
      </c>
      <c r="G170" s="40">
        <f>G139+G140+G141+G142+G143+G144+G145+G149+G150+G151+G152+G169</f>
        <v>20628.856</v>
      </c>
      <c r="H170" s="40">
        <f>H139+H140+H141+H142+H143+H144+H145+H149+H150+H151+H152+H169</f>
        <v>289</v>
      </c>
      <c r="I170" s="40">
        <f>I139+I140+I141+I142+I143+I144+I145+I149+I150+I151+I152+I169</f>
        <v>21665.165000000005</v>
      </c>
      <c r="J170" s="40">
        <f>J139+J140+J141+J142+J143+J144+J145+J149+J150+J151+J152+J169</f>
        <v>0</v>
      </c>
      <c r="K170" s="40"/>
      <c r="L170" s="40">
        <f>L139+L140+L141+L142+L143+L144+L145+L149+L150+L151+L152+L169</f>
        <v>207.9</v>
      </c>
      <c r="M170" s="40"/>
      <c r="N170" s="40">
        <f aca="true" t="shared" si="35" ref="N170:V170">N139+N140+N141+N142+N143+N144+N145+N149+N150+N151+N152+N169</f>
        <v>0</v>
      </c>
      <c r="O170" s="40">
        <f t="shared" si="35"/>
        <v>216.75</v>
      </c>
      <c r="P170" s="40">
        <f t="shared" si="35"/>
        <v>7615.2</v>
      </c>
      <c r="Q170" s="40">
        <f t="shared" si="35"/>
        <v>4908.01</v>
      </c>
      <c r="R170" s="40">
        <f t="shared" si="35"/>
        <v>0</v>
      </c>
      <c r="S170" s="40">
        <f t="shared" si="35"/>
        <v>0</v>
      </c>
      <c r="T170" s="40">
        <f t="shared" si="35"/>
        <v>672.3499999999999</v>
      </c>
      <c r="U170" s="40">
        <f t="shared" si="35"/>
        <v>0</v>
      </c>
      <c r="V170" s="40">
        <f t="shared" si="35"/>
        <v>17902.1</v>
      </c>
      <c r="W170" s="40">
        <f>W139+W140+W141+W142+W143+W144+W145+W149+W150+W151+W152+W169</f>
        <v>203399.11100000003</v>
      </c>
      <c r="X170" s="40">
        <f>X139+X140+X141+X142+X143+X144+X145+X149+X150+X151+X152+X169</f>
        <v>1220394.666</v>
      </c>
      <c r="Y170" s="63">
        <f>Y149+20463.62+38425.1</f>
        <v>203399.11000000002</v>
      </c>
      <c r="Z170" s="51">
        <f>Y170-W170</f>
        <v>-0.0010000000183936208</v>
      </c>
    </row>
    <row r="171" spans="1:24" ht="12.75">
      <c r="A171" s="42"/>
      <c r="B171" s="43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12.75">
      <c r="A172" s="42"/>
      <c r="B172" s="43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2:22" ht="12.75">
      <c r="B173" t="s">
        <v>68</v>
      </c>
      <c r="E173" s="9"/>
      <c r="F173" s="7"/>
      <c r="G173" s="7"/>
      <c r="H173" s="9"/>
      <c r="I173" s="9"/>
      <c r="J173" s="9"/>
      <c r="K173" s="9"/>
      <c r="L173" s="9"/>
      <c r="M173" s="9"/>
      <c r="N173" s="9"/>
      <c r="R173" s="72" t="str">
        <f>R53</f>
        <v>Л.В. Гаврилюк</v>
      </c>
      <c r="S173" s="72"/>
      <c r="T173" s="14"/>
      <c r="U173" s="14"/>
      <c r="V173" s="14"/>
    </row>
    <row r="174" spans="5:22" ht="12.75">
      <c r="E174" s="14"/>
      <c r="F174" s="73" t="s">
        <v>9</v>
      </c>
      <c r="G174" s="73"/>
      <c r="H174" s="14"/>
      <c r="I174" s="14"/>
      <c r="J174" s="14"/>
      <c r="K174" s="14"/>
      <c r="L174" s="14"/>
      <c r="M174" s="14"/>
      <c r="N174" s="14"/>
      <c r="R174" s="74" t="s">
        <v>39</v>
      </c>
      <c r="S174" s="74"/>
      <c r="T174" s="10"/>
      <c r="U174" s="10"/>
      <c r="V174" s="10"/>
    </row>
    <row r="176" spans="2:22" ht="12.75">
      <c r="B176" t="s">
        <v>40</v>
      </c>
      <c r="E176" s="9"/>
      <c r="F176" s="7"/>
      <c r="G176" s="7"/>
      <c r="H176" s="9"/>
      <c r="I176" s="9"/>
      <c r="J176" s="9"/>
      <c r="K176" s="9"/>
      <c r="L176" s="9"/>
      <c r="M176" s="9"/>
      <c r="N176" s="9"/>
      <c r="R176" s="72" t="str">
        <f>R56</f>
        <v>Л.С. Черниш</v>
      </c>
      <c r="S176" s="72"/>
      <c r="T176" s="14"/>
      <c r="U176" s="14"/>
      <c r="V176" s="14"/>
    </row>
    <row r="177" spans="6:22" ht="12.75">
      <c r="F177" s="73" t="s">
        <v>9</v>
      </c>
      <c r="G177" s="73"/>
      <c r="H177" s="14"/>
      <c r="I177" s="14"/>
      <c r="J177" s="14"/>
      <c r="K177" s="14"/>
      <c r="L177" s="14"/>
      <c r="M177" s="14"/>
      <c r="N177" s="14"/>
      <c r="R177" s="74" t="s">
        <v>39</v>
      </c>
      <c r="S177" s="74"/>
      <c r="T177" s="10"/>
      <c r="U177" s="10"/>
      <c r="V177" s="10"/>
    </row>
    <row r="178" ht="12.75">
      <c r="A178" t="s">
        <v>12</v>
      </c>
    </row>
    <row r="181" ht="12.75">
      <c r="Q181" s="1" t="s">
        <v>0</v>
      </c>
    </row>
    <row r="182" ht="12.75">
      <c r="Q182" s="1" t="s">
        <v>1</v>
      </c>
    </row>
    <row r="183" ht="12.75">
      <c r="Q183" t="s">
        <v>2</v>
      </c>
    </row>
    <row r="184" spans="17:24" ht="12.75">
      <c r="Q184" s="1" t="s">
        <v>3</v>
      </c>
      <c r="R184" s="1"/>
      <c r="S184" s="2"/>
      <c r="T184" s="6">
        <f>D230</f>
        <v>40.16666666666667</v>
      </c>
      <c r="U184" s="5"/>
      <c r="V184" s="11"/>
      <c r="W184" s="46"/>
      <c r="X184" s="46"/>
    </row>
    <row r="185" spans="3:24" ht="12.75">
      <c r="C185" s="3"/>
      <c r="E185" s="4" t="str">
        <f>E5</f>
        <v>ШТАТНИЙ РОЗПИС НА2018 рік</v>
      </c>
      <c r="Q185" s="1" t="s">
        <v>4</v>
      </c>
      <c r="R185" s="1"/>
      <c r="S185" s="1"/>
      <c r="T185" s="1"/>
      <c r="U185" s="1"/>
      <c r="V185" s="1"/>
      <c r="W185" s="1"/>
      <c r="X185" s="1"/>
    </row>
    <row r="186" spans="17:24" ht="12.75">
      <c r="Q186" s="1" t="s">
        <v>5</v>
      </c>
      <c r="R186" s="1"/>
      <c r="S186" s="5"/>
      <c r="T186" s="6">
        <f>W230</f>
        <v>211181.28600000002</v>
      </c>
      <c r="U186" s="5" t="s">
        <v>6</v>
      </c>
      <c r="V186" s="11"/>
      <c r="W186" s="47"/>
      <c r="X186" s="11"/>
    </row>
    <row r="187" spans="3:24" ht="12.75">
      <c r="C187" s="7"/>
      <c r="D187" s="8"/>
      <c r="E187" s="8" t="str">
        <f>E7</f>
        <v>Миньковецького НВК</v>
      </c>
      <c r="F187" s="7"/>
      <c r="G187" s="9"/>
      <c r="H187" s="9"/>
      <c r="I187" s="9"/>
      <c r="J187" s="9"/>
      <c r="K187" s="9"/>
      <c r="L187" s="9"/>
      <c r="M187" s="9"/>
      <c r="N187" s="9"/>
      <c r="Q187" s="5" t="s">
        <v>79</v>
      </c>
      <c r="R187" s="5"/>
      <c r="S187" s="5"/>
      <c r="T187" s="5"/>
      <c r="U187" s="5"/>
      <c r="V187" s="11"/>
      <c r="W187" s="47"/>
      <c r="X187" s="11"/>
    </row>
    <row r="188" spans="5:24" ht="12.75">
      <c r="E188" s="4" t="s">
        <v>7</v>
      </c>
      <c r="Q188" s="1"/>
      <c r="R188" s="1" t="s">
        <v>8</v>
      </c>
      <c r="S188" s="1"/>
      <c r="T188" s="1"/>
      <c r="U188" s="1"/>
      <c r="V188" s="1"/>
      <c r="W188" s="1"/>
      <c r="X188" s="1"/>
    </row>
    <row r="189" spans="17:24" ht="12.75">
      <c r="Q189" s="5"/>
      <c r="R189" s="5"/>
      <c r="S189" s="5"/>
      <c r="T189" s="5" t="s">
        <v>91</v>
      </c>
      <c r="U189" s="5"/>
      <c r="V189" s="11"/>
      <c r="W189" s="11"/>
      <c r="X189" s="11"/>
    </row>
    <row r="190" spans="5:24" ht="12.75">
      <c r="E190" s="10"/>
      <c r="F190" s="11"/>
      <c r="G190" s="11"/>
      <c r="H190" s="11"/>
      <c r="I190" s="11"/>
      <c r="J190" s="11"/>
      <c r="K190" s="11"/>
      <c r="L190" s="11"/>
      <c r="M190" s="11"/>
      <c r="N190" s="11"/>
      <c r="Q190" s="1"/>
      <c r="R190" s="1" t="s">
        <v>9</v>
      </c>
      <c r="S190" s="1"/>
      <c r="T190" s="1" t="s">
        <v>10</v>
      </c>
      <c r="U190" s="1"/>
      <c r="V190" s="1"/>
      <c r="W190" s="1"/>
      <c r="X190" s="1"/>
    </row>
    <row r="191" spans="5:24" ht="12.75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Q191" s="5"/>
      <c r="R191" s="5" t="str">
        <f>R131</f>
        <v>січня 2018 року</v>
      </c>
      <c r="S191" s="5"/>
      <c r="T191" s="5"/>
      <c r="U191" s="5"/>
      <c r="V191" s="11"/>
      <c r="W191" s="11"/>
      <c r="X191" s="11"/>
    </row>
    <row r="192" spans="17:24" ht="12.75">
      <c r="Q192" s="1"/>
      <c r="R192" s="1" t="s">
        <v>11</v>
      </c>
      <c r="S192" s="1"/>
      <c r="T192" s="1"/>
      <c r="U192" s="1"/>
      <c r="V192" s="1"/>
      <c r="W192" s="1"/>
      <c r="X192" s="1"/>
    </row>
    <row r="193" spans="17:24" ht="12.75">
      <c r="Q193" s="12" t="s">
        <v>12</v>
      </c>
      <c r="W193" s="12"/>
      <c r="X193" s="12"/>
    </row>
    <row r="194" ht="12.75">
      <c r="W194" s="13" t="s">
        <v>13</v>
      </c>
    </row>
    <row r="195" spans="1:24" ht="12.75" customHeight="1">
      <c r="A195" s="16"/>
      <c r="B195" s="17" t="s">
        <v>14</v>
      </c>
      <c r="C195" s="17" t="s">
        <v>15</v>
      </c>
      <c r="D195" s="18" t="s">
        <v>16</v>
      </c>
      <c r="E195" s="19" t="s">
        <v>17</v>
      </c>
      <c r="F195" s="15" t="s">
        <v>18</v>
      </c>
      <c r="G195" s="81" t="s">
        <v>19</v>
      </c>
      <c r="H195" s="82"/>
      <c r="I195" s="82"/>
      <c r="J195" s="82"/>
      <c r="K195" s="82"/>
      <c r="L195" s="82"/>
      <c r="M195" s="82"/>
      <c r="N195" s="83"/>
      <c r="O195" s="81" t="s">
        <v>20</v>
      </c>
      <c r="P195" s="82"/>
      <c r="Q195" s="82"/>
      <c r="R195" s="82"/>
      <c r="S195" s="82"/>
      <c r="T195" s="82"/>
      <c r="U195" s="82"/>
      <c r="V195" s="83"/>
      <c r="W195" s="18" t="s">
        <v>21</v>
      </c>
      <c r="X195" s="10"/>
    </row>
    <row r="196" spans="1:24" ht="24.75" customHeight="1">
      <c r="A196" s="20" t="s">
        <v>22</v>
      </c>
      <c r="B196" s="21" t="s">
        <v>23</v>
      </c>
      <c r="C196" s="21"/>
      <c r="D196" s="22" t="s">
        <v>24</v>
      </c>
      <c r="E196" s="23" t="s">
        <v>25</v>
      </c>
      <c r="F196" s="10" t="s">
        <v>26</v>
      </c>
      <c r="G196" s="75" t="s">
        <v>98</v>
      </c>
      <c r="H196" s="75" t="s">
        <v>89</v>
      </c>
      <c r="I196" s="75" t="s">
        <v>82</v>
      </c>
      <c r="J196" s="75" t="s">
        <v>81</v>
      </c>
      <c r="K196" s="84" t="s">
        <v>46</v>
      </c>
      <c r="L196" s="85"/>
      <c r="M196" s="84" t="s">
        <v>47</v>
      </c>
      <c r="N196" s="85"/>
      <c r="O196" s="75" t="s">
        <v>83</v>
      </c>
      <c r="P196" s="75" t="s">
        <v>84</v>
      </c>
      <c r="Q196" s="75" t="s">
        <v>85</v>
      </c>
      <c r="R196" s="78" t="s">
        <v>86</v>
      </c>
      <c r="S196" s="78" t="s">
        <v>97</v>
      </c>
      <c r="T196" s="75" t="s">
        <v>49</v>
      </c>
      <c r="U196" s="75" t="s">
        <v>87</v>
      </c>
      <c r="V196" s="75" t="s">
        <v>93</v>
      </c>
      <c r="W196" s="25" t="s">
        <v>27</v>
      </c>
      <c r="X196" s="54"/>
    </row>
    <row r="197" spans="1:24" ht="12.75">
      <c r="A197" s="20"/>
      <c r="B197" s="21" t="s">
        <v>28</v>
      </c>
      <c r="C197" s="21"/>
      <c r="D197" s="22"/>
      <c r="E197" s="23" t="s">
        <v>29</v>
      </c>
      <c r="F197" s="10"/>
      <c r="G197" s="76"/>
      <c r="H197" s="76"/>
      <c r="I197" s="76"/>
      <c r="J197" s="76"/>
      <c r="K197" s="86"/>
      <c r="L197" s="87"/>
      <c r="M197" s="86"/>
      <c r="N197" s="87"/>
      <c r="O197" s="76"/>
      <c r="P197" s="76"/>
      <c r="Q197" s="76"/>
      <c r="R197" s="79"/>
      <c r="S197" s="79"/>
      <c r="T197" s="76"/>
      <c r="U197" s="76"/>
      <c r="V197" s="76"/>
      <c r="W197" s="25" t="s">
        <v>43</v>
      </c>
      <c r="X197" s="54"/>
    </row>
    <row r="198" spans="1:24" ht="12.75">
      <c r="A198" s="26"/>
      <c r="B198" s="27"/>
      <c r="C198" s="27"/>
      <c r="D198" s="26"/>
      <c r="E198" s="28"/>
      <c r="F198" s="5"/>
      <c r="G198" s="77"/>
      <c r="H198" s="77"/>
      <c r="I198" s="77"/>
      <c r="J198" s="77"/>
      <c r="K198" s="61" t="s">
        <v>48</v>
      </c>
      <c r="L198" s="61" t="s">
        <v>6</v>
      </c>
      <c r="M198" s="61" t="s">
        <v>48</v>
      </c>
      <c r="N198" s="61" t="s">
        <v>6</v>
      </c>
      <c r="O198" s="77"/>
      <c r="P198" s="77"/>
      <c r="Q198" s="77"/>
      <c r="R198" s="80"/>
      <c r="S198" s="80"/>
      <c r="T198" s="77"/>
      <c r="U198" s="77"/>
      <c r="V198" s="77"/>
      <c r="W198" s="29"/>
      <c r="X198" s="10"/>
    </row>
    <row r="199" spans="1:24" ht="12.75">
      <c r="A199" s="31">
        <v>1</v>
      </c>
      <c r="B199" s="32" t="s">
        <v>33</v>
      </c>
      <c r="C199" s="32">
        <v>13</v>
      </c>
      <c r="D199" s="32">
        <v>1</v>
      </c>
      <c r="E199" s="33">
        <f>F199/D199</f>
        <v>4546</v>
      </c>
      <c r="F199" s="32">
        <v>4546</v>
      </c>
      <c r="G199" s="33">
        <f>F199*0.2</f>
        <v>909.2</v>
      </c>
      <c r="H199" s="34"/>
      <c r="I199" s="34">
        <f>F199*0.3</f>
        <v>1363.8</v>
      </c>
      <c r="J199" s="34"/>
      <c r="K199" s="35"/>
      <c r="L199" s="35"/>
      <c r="M199" s="35"/>
      <c r="N199" s="35"/>
      <c r="O199" s="32"/>
      <c r="P199" s="32"/>
      <c r="Q199" s="32"/>
      <c r="R199" s="32"/>
      <c r="S199" s="32"/>
      <c r="T199" s="36"/>
      <c r="U199" s="36"/>
      <c r="V199" s="36"/>
      <c r="W199" s="33">
        <f>F199+G199+H199+I199+J199+L199+N199+O199+P199+Q199+R199+S199+T199+U199+V199</f>
        <v>6819</v>
      </c>
      <c r="X199" s="55"/>
    </row>
    <row r="200" spans="1:26" ht="12.75" customHeight="1">
      <c r="A200" s="31">
        <v>2</v>
      </c>
      <c r="B200" s="32" t="s">
        <v>34</v>
      </c>
      <c r="C200" s="32"/>
      <c r="D200" s="32">
        <v>1.5</v>
      </c>
      <c r="E200" s="33">
        <f>E199*0.95</f>
        <v>4318.7</v>
      </c>
      <c r="F200" s="33">
        <f>D200*E200</f>
        <v>6478.049999999999</v>
      </c>
      <c r="G200" s="33">
        <f aca="true" t="shared" si="36" ref="G200:G212">F200*0.2</f>
        <v>1295.61</v>
      </c>
      <c r="H200" s="33"/>
      <c r="I200" s="34">
        <f>F200*0.3</f>
        <v>1943.4149999999997</v>
      </c>
      <c r="J200" s="34"/>
      <c r="K200" s="32"/>
      <c r="L200" s="32"/>
      <c r="M200" s="32"/>
      <c r="N200" s="32"/>
      <c r="O200" s="32"/>
      <c r="P200" s="32"/>
      <c r="Q200" s="32"/>
      <c r="R200" s="32"/>
      <c r="S200" s="32"/>
      <c r="T200" s="36"/>
      <c r="U200" s="36"/>
      <c r="V200" s="36"/>
      <c r="W200" s="33">
        <f aca="true" t="shared" si="37" ref="W200:W208">F200+G200+H200+I200+J200+L200+N200+O200+P200+Q200+R200+S200+T200+U200+V200</f>
        <v>9717.074999999999</v>
      </c>
      <c r="X200" s="55"/>
      <c r="Z200" s="51"/>
    </row>
    <row r="201" spans="1:26" ht="12.75" customHeight="1">
      <c r="A201" s="31">
        <v>3</v>
      </c>
      <c r="B201" s="32" t="s">
        <v>35</v>
      </c>
      <c r="C201" s="32"/>
      <c r="D201" s="32">
        <v>0.5</v>
      </c>
      <c r="E201" s="33">
        <f>E200*0.95</f>
        <v>4102.764999999999</v>
      </c>
      <c r="F201" s="32">
        <v>1867.5</v>
      </c>
      <c r="G201" s="33">
        <f t="shared" si="36"/>
        <v>373.5</v>
      </c>
      <c r="H201" s="33"/>
      <c r="I201" s="34">
        <f>F201*0.1</f>
        <v>186.75</v>
      </c>
      <c r="J201" s="34"/>
      <c r="K201" s="32"/>
      <c r="L201" s="32"/>
      <c r="M201" s="32"/>
      <c r="N201" s="32"/>
      <c r="O201" s="32"/>
      <c r="P201" s="32"/>
      <c r="Q201" s="32"/>
      <c r="R201" s="32"/>
      <c r="S201" s="32"/>
      <c r="T201" s="36"/>
      <c r="U201" s="36"/>
      <c r="V201" s="36"/>
      <c r="W201" s="33">
        <f t="shared" si="37"/>
        <v>2427.75</v>
      </c>
      <c r="X201" s="55"/>
      <c r="Z201" s="51"/>
    </row>
    <row r="202" spans="1:26" ht="12.75">
      <c r="A202" s="31">
        <v>4</v>
      </c>
      <c r="B202" s="32" t="s">
        <v>36</v>
      </c>
      <c r="C202" s="32"/>
      <c r="D202" s="32">
        <v>1</v>
      </c>
      <c r="E202" s="33">
        <f>F202/D202</f>
        <v>3471</v>
      </c>
      <c r="F202" s="32">
        <v>3471</v>
      </c>
      <c r="G202" s="33">
        <f t="shared" si="36"/>
        <v>694.2</v>
      </c>
      <c r="H202" s="33"/>
      <c r="I202" s="33">
        <f>F202*0.1</f>
        <v>347.1</v>
      </c>
      <c r="J202" s="33"/>
      <c r="K202" s="32"/>
      <c r="L202" s="32"/>
      <c r="M202" s="32"/>
      <c r="N202" s="32"/>
      <c r="O202" s="32"/>
      <c r="P202" s="32"/>
      <c r="Q202" s="32"/>
      <c r="R202" s="32"/>
      <c r="S202" s="32"/>
      <c r="T202" s="36"/>
      <c r="U202" s="36"/>
      <c r="V202" s="36"/>
      <c r="W202" s="33">
        <f t="shared" si="37"/>
        <v>4512.3</v>
      </c>
      <c r="X202" s="55"/>
      <c r="Z202" s="51"/>
    </row>
    <row r="203" spans="1:26" ht="12.75">
      <c r="A203" s="31">
        <v>5</v>
      </c>
      <c r="B203" s="32" t="s">
        <v>77</v>
      </c>
      <c r="C203" s="32">
        <v>9</v>
      </c>
      <c r="D203" s="32">
        <v>0.5</v>
      </c>
      <c r="E203" s="33">
        <f>F203/D203</f>
        <v>3471</v>
      </c>
      <c r="F203" s="32">
        <v>1735.5</v>
      </c>
      <c r="G203" s="33">
        <f t="shared" si="36"/>
        <v>347.1</v>
      </c>
      <c r="H203" s="33"/>
      <c r="I203" s="33">
        <f>F203*0.1</f>
        <v>173.55</v>
      </c>
      <c r="J203" s="33"/>
      <c r="K203" s="32"/>
      <c r="L203" s="32"/>
      <c r="M203" s="32"/>
      <c r="N203" s="32"/>
      <c r="O203" s="32"/>
      <c r="P203" s="32"/>
      <c r="Q203" s="32"/>
      <c r="R203" s="32"/>
      <c r="S203" s="32"/>
      <c r="T203" s="36"/>
      <c r="U203" s="36"/>
      <c r="V203" s="36"/>
      <c r="W203" s="33">
        <f t="shared" si="37"/>
        <v>2256.15</v>
      </c>
      <c r="X203" s="55"/>
      <c r="Z203" s="51"/>
    </row>
    <row r="204" spans="1:26" ht="12.75">
      <c r="A204" s="31">
        <v>6</v>
      </c>
      <c r="B204" s="32" t="s">
        <v>37</v>
      </c>
      <c r="C204" s="32">
        <v>9</v>
      </c>
      <c r="D204" s="32">
        <v>1</v>
      </c>
      <c r="E204" s="33">
        <f>F204/D204</f>
        <v>3339</v>
      </c>
      <c r="F204" s="32">
        <v>3339</v>
      </c>
      <c r="G204" s="33">
        <f t="shared" si="36"/>
        <v>667.8000000000001</v>
      </c>
      <c r="H204" s="33"/>
      <c r="I204" s="33">
        <f>F204*0.1</f>
        <v>333.90000000000003</v>
      </c>
      <c r="J204" s="33"/>
      <c r="K204" s="32"/>
      <c r="L204" s="32"/>
      <c r="M204" s="32"/>
      <c r="N204" s="32"/>
      <c r="O204" s="32"/>
      <c r="P204" s="32"/>
      <c r="Q204" s="32"/>
      <c r="R204" s="32"/>
      <c r="S204" s="32"/>
      <c r="T204" s="36"/>
      <c r="U204" s="36"/>
      <c r="V204" s="36"/>
      <c r="W204" s="33">
        <f t="shared" si="37"/>
        <v>4340.7</v>
      </c>
      <c r="X204" s="55"/>
      <c r="Z204" s="51"/>
    </row>
    <row r="205" spans="1:26" ht="12.75">
      <c r="A205" s="31"/>
      <c r="B205" s="32" t="s">
        <v>67</v>
      </c>
      <c r="C205" s="32"/>
      <c r="D205" s="32"/>
      <c r="E205" s="33">
        <v>10</v>
      </c>
      <c r="F205" s="32">
        <v>1884.33</v>
      </c>
      <c r="G205" s="33">
        <f t="shared" si="36"/>
        <v>376.866</v>
      </c>
      <c r="H205" s="33"/>
      <c r="I205" s="33">
        <v>227</v>
      </c>
      <c r="J205" s="33"/>
      <c r="K205" s="32"/>
      <c r="L205" s="32"/>
      <c r="M205" s="32"/>
      <c r="N205" s="32"/>
      <c r="O205" s="32"/>
      <c r="P205" s="32"/>
      <c r="Q205" s="32"/>
      <c r="R205" s="32"/>
      <c r="S205" s="32"/>
      <c r="T205" s="36"/>
      <c r="U205" s="36"/>
      <c r="V205" s="36"/>
      <c r="W205" s="33">
        <f t="shared" si="37"/>
        <v>2488.196</v>
      </c>
      <c r="X205" s="55"/>
      <c r="Z205" s="51"/>
    </row>
    <row r="206" spans="1:26" ht="12.75">
      <c r="A206" s="31">
        <v>8</v>
      </c>
      <c r="B206" s="32" t="s">
        <v>52</v>
      </c>
      <c r="C206" s="32"/>
      <c r="D206" s="48">
        <f>97/18</f>
        <v>5.388888888888889</v>
      </c>
      <c r="E206" s="33">
        <f>F206/D206</f>
        <v>3767.958556701031</v>
      </c>
      <c r="F206" s="32">
        <v>20305.11</v>
      </c>
      <c r="G206" s="33">
        <f t="shared" si="36"/>
        <v>4061.0220000000004</v>
      </c>
      <c r="H206" s="32"/>
      <c r="I206" s="33">
        <v>5170.97</v>
      </c>
      <c r="J206" s="33"/>
      <c r="K206" s="32"/>
      <c r="L206" s="32"/>
      <c r="M206" s="32"/>
      <c r="N206" s="32"/>
      <c r="O206" s="32"/>
      <c r="P206" s="32">
        <f>347.1+2294</f>
        <v>2641.1</v>
      </c>
      <c r="Q206" s="32">
        <f>260.33+1859.88</f>
        <v>2120.21</v>
      </c>
      <c r="R206" s="32"/>
      <c r="S206" s="32"/>
      <c r="T206" s="36"/>
      <c r="U206" s="36"/>
      <c r="V206" s="36"/>
      <c r="W206" s="33">
        <f t="shared" si="37"/>
        <v>34298.412000000004</v>
      </c>
      <c r="X206" s="55"/>
      <c r="Z206" s="51"/>
    </row>
    <row r="207" spans="1:26" ht="12.75">
      <c r="A207" s="31">
        <v>9</v>
      </c>
      <c r="B207" s="32" t="s">
        <v>51</v>
      </c>
      <c r="C207" s="32"/>
      <c r="D207" s="48">
        <f>154.5/18</f>
        <v>8.583333333333334</v>
      </c>
      <c r="E207" s="33">
        <f>F207/D207</f>
        <v>3999.8376699029127</v>
      </c>
      <c r="F207" s="32">
        <v>34331.94</v>
      </c>
      <c r="G207" s="33">
        <f t="shared" si="36"/>
        <v>6866.388000000001</v>
      </c>
      <c r="H207" s="32"/>
      <c r="I207" s="33">
        <v>6725.34</v>
      </c>
      <c r="J207" s="33"/>
      <c r="K207" s="32"/>
      <c r="L207" s="32"/>
      <c r="M207" s="32"/>
      <c r="N207" s="32"/>
      <c r="O207" s="32"/>
      <c r="P207" s="32">
        <f>1172.6+2801.5</f>
        <v>3974.1</v>
      </c>
      <c r="Q207" s="32">
        <f>492.44+1621.92</f>
        <v>2114.36</v>
      </c>
      <c r="R207" s="32"/>
      <c r="S207" s="32"/>
      <c r="T207" s="36"/>
      <c r="U207" s="36"/>
      <c r="V207" s="36"/>
      <c r="W207" s="33">
        <f t="shared" si="37"/>
        <v>54012.128000000004</v>
      </c>
      <c r="X207" s="55"/>
      <c r="Z207" s="51"/>
    </row>
    <row r="208" spans="1:26" ht="12.75">
      <c r="A208" s="31">
        <v>10</v>
      </c>
      <c r="B208" s="32" t="s">
        <v>50</v>
      </c>
      <c r="C208" s="32"/>
      <c r="D208" s="48">
        <f>71/18</f>
        <v>3.9444444444444446</v>
      </c>
      <c r="E208" s="33">
        <f>F208/D208</f>
        <v>3948.0338028169012</v>
      </c>
      <c r="F208" s="32">
        <v>15572.8</v>
      </c>
      <c r="G208" s="33">
        <f t="shared" si="36"/>
        <v>3114.56</v>
      </c>
      <c r="H208" s="32"/>
      <c r="I208" s="33">
        <v>3277.88</v>
      </c>
      <c r="J208" s="33"/>
      <c r="K208" s="32"/>
      <c r="L208" s="32"/>
      <c r="M208" s="32"/>
      <c r="N208" s="32"/>
      <c r="O208" s="32"/>
      <c r="P208" s="32">
        <v>1000</v>
      </c>
      <c r="Q208" s="32">
        <v>673.44</v>
      </c>
      <c r="R208" s="32"/>
      <c r="S208" s="32"/>
      <c r="T208" s="36"/>
      <c r="U208" s="36"/>
      <c r="V208" s="36"/>
      <c r="W208" s="33">
        <f t="shared" si="37"/>
        <v>23638.68</v>
      </c>
      <c r="X208" s="55"/>
      <c r="Z208" s="51"/>
    </row>
    <row r="209" spans="1:26" ht="12.75">
      <c r="A209" s="38"/>
      <c r="B209" s="39" t="s">
        <v>64</v>
      </c>
      <c r="C209" s="39"/>
      <c r="D209" s="40">
        <f>SUM(D206:D208)</f>
        <v>17.916666666666668</v>
      </c>
      <c r="E209" s="40"/>
      <c r="F209" s="40">
        <f>SUM(F206:F208)</f>
        <v>70209.85</v>
      </c>
      <c r="G209" s="40">
        <f>SUM(G206:G208)</f>
        <v>14041.970000000001</v>
      </c>
      <c r="H209" s="40">
        <f>SUM(H206:H208)</f>
        <v>0</v>
      </c>
      <c r="I209" s="40">
        <f>SUM(I206:I208)</f>
        <v>15174.190000000002</v>
      </c>
      <c r="J209" s="40">
        <f>SUM(J206:J208)</f>
        <v>0</v>
      </c>
      <c r="K209" s="40"/>
      <c r="L209" s="40">
        <f>SUM(L206:L208)</f>
        <v>0</v>
      </c>
      <c r="M209" s="40"/>
      <c r="N209" s="40">
        <f aca="true" t="shared" si="38" ref="N209:U209">SUM(N206:N208)</f>
        <v>0</v>
      </c>
      <c r="O209" s="40">
        <f t="shared" si="38"/>
        <v>0</v>
      </c>
      <c r="P209" s="40">
        <f t="shared" si="38"/>
        <v>7615.2</v>
      </c>
      <c r="Q209" s="40">
        <f t="shared" si="38"/>
        <v>4908.01</v>
      </c>
      <c r="R209" s="40">
        <f t="shared" si="38"/>
        <v>0</v>
      </c>
      <c r="S209" s="40">
        <f t="shared" si="38"/>
        <v>0</v>
      </c>
      <c r="T209" s="40">
        <f t="shared" si="38"/>
        <v>0</v>
      </c>
      <c r="U209" s="40">
        <f t="shared" si="38"/>
        <v>0</v>
      </c>
      <c r="V209" s="40"/>
      <c r="W209" s="40">
        <f>SUM(W206:W208)</f>
        <v>111949.22</v>
      </c>
      <c r="X209" s="56"/>
      <c r="Y209" s="62">
        <f>Y149</f>
        <v>144510.39</v>
      </c>
      <c r="Z209" s="51">
        <f>Y209-W199-W200-W201-W202-W203-W204-W205-W209</f>
        <v>-0.0009999999747378752</v>
      </c>
    </row>
    <row r="210" spans="1:26" ht="12.75">
      <c r="A210" s="38">
        <v>11</v>
      </c>
      <c r="B210" s="39" t="s">
        <v>70</v>
      </c>
      <c r="C210" s="39"/>
      <c r="D210" s="64">
        <v>2.25</v>
      </c>
      <c r="E210" s="40">
        <f>F210/D210</f>
        <v>3471</v>
      </c>
      <c r="F210" s="40">
        <v>7809.75</v>
      </c>
      <c r="G210" s="33">
        <f t="shared" si="36"/>
        <v>1561.95</v>
      </c>
      <c r="H210" s="40"/>
      <c r="I210" s="40">
        <v>1301.63</v>
      </c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53"/>
      <c r="U210" s="53"/>
      <c r="V210" s="53"/>
      <c r="W210" s="69">
        <f aca="true" t="shared" si="39" ref="W210:W228">F210+G210+H210+I210+L210+N210+O210+P210+Q210+R210+S210+T210+U210+V210</f>
        <v>10673.330000000002</v>
      </c>
      <c r="X210" s="55"/>
      <c r="Z210" s="51"/>
    </row>
    <row r="211" spans="1:26" ht="12.75">
      <c r="A211" s="38">
        <f>A210+1</f>
        <v>12</v>
      </c>
      <c r="B211" s="39" t="s">
        <v>92</v>
      </c>
      <c r="C211" s="39"/>
      <c r="D211" s="64">
        <v>0.25</v>
      </c>
      <c r="E211" s="40">
        <f>F211/D211</f>
        <v>4165.2</v>
      </c>
      <c r="F211" s="40">
        <v>1041.3</v>
      </c>
      <c r="G211" s="33">
        <f t="shared" si="36"/>
        <v>208.26</v>
      </c>
      <c r="H211" s="40"/>
      <c r="I211" s="40">
        <v>104.13</v>
      </c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53"/>
      <c r="U211" s="53"/>
      <c r="V211" s="53"/>
      <c r="W211" s="69">
        <f t="shared" si="39"/>
        <v>1353.69</v>
      </c>
      <c r="X211" s="55"/>
      <c r="Z211" s="51"/>
    </row>
    <row r="212" spans="1:26" ht="12.75">
      <c r="A212" s="38">
        <f>A211+1</f>
        <v>13</v>
      </c>
      <c r="B212" s="39" t="s">
        <v>71</v>
      </c>
      <c r="C212" s="39"/>
      <c r="D212" s="64">
        <v>0.25</v>
      </c>
      <c r="E212" s="32">
        <v>2396</v>
      </c>
      <c r="F212" s="40">
        <v>762</v>
      </c>
      <c r="G212" s="33">
        <f t="shared" si="36"/>
        <v>152.4</v>
      </c>
      <c r="H212" s="40"/>
      <c r="I212" s="33">
        <f>F212*0.1</f>
        <v>76.2</v>
      </c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53"/>
      <c r="U212" s="53"/>
      <c r="V212" s="65"/>
      <c r="W212" s="69">
        <f t="shared" si="39"/>
        <v>990.6</v>
      </c>
      <c r="X212" s="55"/>
      <c r="Z212" s="51"/>
    </row>
    <row r="213" spans="1:24" ht="12.75">
      <c r="A213" s="38">
        <f>A212+1</f>
        <v>14</v>
      </c>
      <c r="B213" s="44" t="s">
        <v>72</v>
      </c>
      <c r="C213" s="32"/>
      <c r="D213" s="67">
        <v>2</v>
      </c>
      <c r="E213" s="32">
        <v>2396</v>
      </c>
      <c r="F213" s="32">
        <f>D213*E213</f>
        <v>4792</v>
      </c>
      <c r="G213" s="32"/>
      <c r="H213" s="32"/>
      <c r="I213" s="32"/>
      <c r="J213" s="32"/>
      <c r="K213" s="32"/>
      <c r="L213" s="50"/>
      <c r="M213" s="32"/>
      <c r="N213" s="32"/>
      <c r="O213" s="32"/>
      <c r="P213" s="32"/>
      <c r="Q213" s="32"/>
      <c r="R213" s="32"/>
      <c r="S213" s="32"/>
      <c r="T213" s="32"/>
      <c r="U213" s="49"/>
      <c r="V213" s="66">
        <f aca="true" t="shared" si="40" ref="V213:V219">3723*D213-F213-L213-N213-U213</f>
        <v>2654</v>
      </c>
      <c r="W213" s="69">
        <f t="shared" si="39"/>
        <v>7446</v>
      </c>
      <c r="X213" s="55"/>
    </row>
    <row r="214" spans="1:24" ht="12.75">
      <c r="A214" s="38">
        <f>A213+1</f>
        <v>15</v>
      </c>
      <c r="B214" s="44" t="s">
        <v>73</v>
      </c>
      <c r="C214" s="32"/>
      <c r="D214" s="67"/>
      <c r="E214" s="32">
        <v>1921</v>
      </c>
      <c r="F214" s="32">
        <f>D214*E214</f>
        <v>0</v>
      </c>
      <c r="G214" s="32"/>
      <c r="H214" s="32"/>
      <c r="I214" s="32"/>
      <c r="J214" s="32"/>
      <c r="K214" s="32"/>
      <c r="L214" s="50"/>
      <c r="M214" s="32"/>
      <c r="N214" s="32"/>
      <c r="O214" s="32"/>
      <c r="P214" s="32"/>
      <c r="Q214" s="32"/>
      <c r="R214" s="32"/>
      <c r="S214" s="32"/>
      <c r="T214" s="32"/>
      <c r="U214" s="32"/>
      <c r="V214" s="66">
        <f t="shared" si="40"/>
        <v>0</v>
      </c>
      <c r="W214" s="69">
        <f t="shared" si="39"/>
        <v>0</v>
      </c>
      <c r="X214" s="55"/>
    </row>
    <row r="215" spans="1:24" ht="12.75">
      <c r="A215" s="38">
        <f aca="true" t="shared" si="41" ref="A215:A228">A214+1</f>
        <v>16</v>
      </c>
      <c r="B215" s="32" t="s">
        <v>53</v>
      </c>
      <c r="C215" s="39"/>
      <c r="D215" s="32">
        <v>1</v>
      </c>
      <c r="E215" s="32">
        <v>1921</v>
      </c>
      <c r="F215" s="32">
        <f>D215*E215</f>
        <v>1921</v>
      </c>
      <c r="G215" s="33"/>
      <c r="H215" s="32"/>
      <c r="I215" s="32"/>
      <c r="J215" s="32"/>
      <c r="K215" s="32"/>
      <c r="L215" s="32"/>
      <c r="M215" s="32"/>
      <c r="N215" s="49">
        <f>F215*M215/100</f>
        <v>0</v>
      </c>
      <c r="O215" s="32"/>
      <c r="P215" s="32"/>
      <c r="Q215" s="32"/>
      <c r="R215" s="32"/>
      <c r="S215" s="32"/>
      <c r="T215" s="36"/>
      <c r="U215" s="36"/>
      <c r="V215" s="66">
        <f t="shared" si="40"/>
        <v>1802</v>
      </c>
      <c r="W215" s="33">
        <f t="shared" si="39"/>
        <v>3723</v>
      </c>
      <c r="X215" s="55"/>
    </row>
    <row r="216" spans="1:24" ht="12.75">
      <c r="A216" s="38">
        <f t="shared" si="41"/>
        <v>17</v>
      </c>
      <c r="B216" s="32" t="s">
        <v>54</v>
      </c>
      <c r="C216" s="32"/>
      <c r="D216" s="32">
        <v>1</v>
      </c>
      <c r="E216" s="32">
        <v>2713</v>
      </c>
      <c r="F216" s="32">
        <f aca="true" t="shared" si="42" ref="F216:F228">D216*E216</f>
        <v>2713</v>
      </c>
      <c r="G216" s="32"/>
      <c r="H216" s="32"/>
      <c r="I216" s="32"/>
      <c r="J216" s="32"/>
      <c r="K216" s="32"/>
      <c r="L216" s="32"/>
      <c r="M216" s="32"/>
      <c r="N216" s="49">
        <f>F216*M216/100</f>
        <v>0</v>
      </c>
      <c r="O216" s="32"/>
      <c r="P216" s="32"/>
      <c r="Q216" s="32"/>
      <c r="R216" s="32"/>
      <c r="S216" s="32"/>
      <c r="T216" s="36"/>
      <c r="U216" s="36"/>
      <c r="V216" s="66">
        <f t="shared" si="40"/>
        <v>1010</v>
      </c>
      <c r="W216" s="33">
        <f t="shared" si="39"/>
        <v>3723</v>
      </c>
      <c r="X216" s="55"/>
    </row>
    <row r="217" spans="1:24" ht="12.75">
      <c r="A217" s="38">
        <f t="shared" si="41"/>
        <v>18</v>
      </c>
      <c r="B217" s="41" t="s">
        <v>55</v>
      </c>
      <c r="C217" s="41"/>
      <c r="D217" s="44">
        <v>2</v>
      </c>
      <c r="E217" s="41">
        <v>1921</v>
      </c>
      <c r="F217" s="32">
        <f t="shared" si="42"/>
        <v>3842</v>
      </c>
      <c r="G217" s="41"/>
      <c r="H217" s="41"/>
      <c r="I217" s="41"/>
      <c r="J217" s="41"/>
      <c r="K217" s="41"/>
      <c r="L217" s="41"/>
      <c r="M217" s="41"/>
      <c r="N217" s="49">
        <f>F217*M217/100</f>
        <v>0</v>
      </c>
      <c r="O217" s="41"/>
      <c r="P217" s="41"/>
      <c r="Q217" s="41"/>
      <c r="R217" s="41"/>
      <c r="S217" s="41"/>
      <c r="T217" s="52">
        <f>F217/D217*0.35/2</f>
        <v>336.17499999999995</v>
      </c>
      <c r="U217" s="41"/>
      <c r="V217" s="66">
        <f t="shared" si="40"/>
        <v>3604</v>
      </c>
      <c r="W217" s="33">
        <f t="shared" si="39"/>
        <v>7782.175</v>
      </c>
      <c r="X217" s="55"/>
    </row>
    <row r="218" spans="1:24" ht="12.75">
      <c r="A218" s="38">
        <f t="shared" si="41"/>
        <v>19</v>
      </c>
      <c r="B218" s="41" t="s">
        <v>56</v>
      </c>
      <c r="C218" s="41"/>
      <c r="D218" s="44"/>
      <c r="E218" s="41">
        <v>1762</v>
      </c>
      <c r="F218" s="32">
        <f t="shared" si="42"/>
        <v>0</v>
      </c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66">
        <f t="shared" si="40"/>
        <v>0</v>
      </c>
      <c r="W218" s="33">
        <f t="shared" si="39"/>
        <v>0</v>
      </c>
      <c r="X218" s="55"/>
    </row>
    <row r="219" spans="1:24" ht="12.75">
      <c r="A219" s="38">
        <f t="shared" si="41"/>
        <v>20</v>
      </c>
      <c r="B219" s="32" t="s">
        <v>57</v>
      </c>
      <c r="C219" s="39"/>
      <c r="D219" s="57">
        <v>2.5</v>
      </c>
      <c r="E219" s="32">
        <v>1921</v>
      </c>
      <c r="F219" s="32">
        <f t="shared" si="42"/>
        <v>4802.5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49"/>
      <c r="V219" s="66">
        <f t="shared" si="40"/>
        <v>4505</v>
      </c>
      <c r="W219" s="33">
        <f t="shared" si="39"/>
        <v>9307.5</v>
      </c>
      <c r="X219" s="55"/>
    </row>
    <row r="220" spans="1:24" ht="12.75">
      <c r="A220" s="38">
        <f t="shared" si="41"/>
        <v>21</v>
      </c>
      <c r="B220" s="32" t="s">
        <v>58</v>
      </c>
      <c r="C220" s="39"/>
      <c r="D220" s="57">
        <v>1</v>
      </c>
      <c r="E220" s="32">
        <v>1921</v>
      </c>
      <c r="F220" s="32">
        <f t="shared" si="42"/>
        <v>1921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49">
        <f>F220/D220*0.35</f>
        <v>672.3499999999999</v>
      </c>
      <c r="U220" s="32"/>
      <c r="V220" s="66">
        <f aca="true" t="shared" si="43" ref="V220:V226">3723*D220-F220-L220-N220-U220</f>
        <v>1802</v>
      </c>
      <c r="W220" s="33">
        <f t="shared" si="39"/>
        <v>4395.35</v>
      </c>
      <c r="X220" s="55"/>
    </row>
    <row r="221" spans="1:24" ht="12.75">
      <c r="A221" s="38">
        <f t="shared" si="41"/>
        <v>22</v>
      </c>
      <c r="B221" s="32" t="s">
        <v>59</v>
      </c>
      <c r="C221" s="39"/>
      <c r="D221" s="32"/>
      <c r="E221" s="32">
        <v>1762</v>
      </c>
      <c r="F221" s="32">
        <f t="shared" si="42"/>
        <v>0</v>
      </c>
      <c r="G221" s="32"/>
      <c r="H221" s="32"/>
      <c r="I221" s="32"/>
      <c r="J221" s="32"/>
      <c r="K221" s="32"/>
      <c r="L221" s="32"/>
      <c r="M221" s="32"/>
      <c r="N221" s="49">
        <f aca="true" t="shared" si="44" ref="N221:N226">E221*M221/100</f>
        <v>0</v>
      </c>
      <c r="O221" s="32"/>
      <c r="P221" s="32"/>
      <c r="Q221" s="32"/>
      <c r="R221" s="32"/>
      <c r="S221" s="32"/>
      <c r="T221" s="32"/>
      <c r="U221" s="32"/>
      <c r="V221" s="66">
        <f t="shared" si="43"/>
        <v>0</v>
      </c>
      <c r="W221" s="33">
        <f t="shared" si="39"/>
        <v>0</v>
      </c>
      <c r="X221" s="55"/>
    </row>
    <row r="222" spans="1:24" ht="12.75">
      <c r="A222" s="38">
        <f t="shared" si="41"/>
        <v>23</v>
      </c>
      <c r="B222" s="32" t="s">
        <v>60</v>
      </c>
      <c r="C222" s="39"/>
      <c r="D222" s="32">
        <v>0.5</v>
      </c>
      <c r="E222" s="32">
        <v>1921</v>
      </c>
      <c r="F222" s="32">
        <f t="shared" si="42"/>
        <v>960.5</v>
      </c>
      <c r="G222" s="32"/>
      <c r="H222" s="32"/>
      <c r="I222" s="32"/>
      <c r="J222" s="32"/>
      <c r="K222" s="32"/>
      <c r="L222" s="32"/>
      <c r="M222" s="32"/>
      <c r="N222" s="49">
        <f t="shared" si="44"/>
        <v>0</v>
      </c>
      <c r="O222" s="32"/>
      <c r="P222" s="32"/>
      <c r="Q222" s="32"/>
      <c r="R222" s="32"/>
      <c r="S222" s="32"/>
      <c r="T222" s="32"/>
      <c r="U222" s="32"/>
      <c r="V222" s="66">
        <f t="shared" si="43"/>
        <v>901</v>
      </c>
      <c r="W222" s="33">
        <f t="shared" si="39"/>
        <v>1861.5</v>
      </c>
      <c r="X222" s="55"/>
    </row>
    <row r="223" spans="1:24" ht="12.75">
      <c r="A223" s="38">
        <f t="shared" si="41"/>
        <v>24</v>
      </c>
      <c r="B223" s="32" t="s">
        <v>69</v>
      </c>
      <c r="C223" s="39"/>
      <c r="D223" s="32">
        <v>0.5</v>
      </c>
      <c r="E223" s="32">
        <v>1762</v>
      </c>
      <c r="F223" s="32">
        <f t="shared" si="42"/>
        <v>881</v>
      </c>
      <c r="G223" s="32"/>
      <c r="H223" s="32"/>
      <c r="I223" s="32"/>
      <c r="J223" s="32"/>
      <c r="K223" s="32"/>
      <c r="L223" s="32"/>
      <c r="M223" s="32"/>
      <c r="N223" s="49">
        <f t="shared" si="44"/>
        <v>0</v>
      </c>
      <c r="O223" s="32"/>
      <c r="P223" s="32"/>
      <c r="Q223" s="32"/>
      <c r="R223" s="32"/>
      <c r="S223" s="32"/>
      <c r="T223" s="32"/>
      <c r="U223" s="32"/>
      <c r="V223" s="66">
        <f t="shared" si="43"/>
        <v>980.5</v>
      </c>
      <c r="W223" s="33">
        <f t="shared" si="39"/>
        <v>1861.5</v>
      </c>
      <c r="X223" s="55"/>
    </row>
    <row r="224" spans="1:24" ht="12.75">
      <c r="A224" s="38">
        <f t="shared" si="41"/>
        <v>25</v>
      </c>
      <c r="B224" s="32" t="s">
        <v>61</v>
      </c>
      <c r="C224" s="39"/>
      <c r="D224" s="32">
        <v>1</v>
      </c>
      <c r="E224" s="32">
        <v>2238</v>
      </c>
      <c r="F224" s="32">
        <f t="shared" si="42"/>
        <v>2238</v>
      </c>
      <c r="G224" s="32"/>
      <c r="H224" s="32"/>
      <c r="I224" s="32"/>
      <c r="J224" s="32"/>
      <c r="K224" s="32"/>
      <c r="L224" s="32"/>
      <c r="M224" s="32"/>
      <c r="N224" s="49">
        <f t="shared" si="44"/>
        <v>0</v>
      </c>
      <c r="O224" s="32"/>
      <c r="P224" s="32"/>
      <c r="Q224" s="32"/>
      <c r="R224" s="32"/>
      <c r="S224" s="32"/>
      <c r="T224" s="32"/>
      <c r="U224" s="32"/>
      <c r="V224" s="66">
        <f t="shared" si="43"/>
        <v>1485</v>
      </c>
      <c r="W224" s="33">
        <f t="shared" si="39"/>
        <v>3723</v>
      </c>
      <c r="X224" s="55"/>
    </row>
    <row r="225" spans="1:24" ht="12.75">
      <c r="A225" s="38">
        <f t="shared" si="41"/>
        <v>26</v>
      </c>
      <c r="B225" s="32" t="s">
        <v>62</v>
      </c>
      <c r="C225" s="39"/>
      <c r="D225" s="32">
        <v>0.5</v>
      </c>
      <c r="E225" s="32">
        <v>2238</v>
      </c>
      <c r="F225" s="32">
        <f t="shared" si="42"/>
        <v>1119</v>
      </c>
      <c r="G225" s="32"/>
      <c r="H225" s="32"/>
      <c r="I225" s="32"/>
      <c r="J225" s="32"/>
      <c r="K225" s="32"/>
      <c r="L225" s="32"/>
      <c r="M225" s="32"/>
      <c r="N225" s="49">
        <f t="shared" si="44"/>
        <v>0</v>
      </c>
      <c r="O225" s="32"/>
      <c r="P225" s="32"/>
      <c r="Q225" s="32"/>
      <c r="R225" s="32"/>
      <c r="S225" s="32"/>
      <c r="T225" s="32"/>
      <c r="U225" s="32"/>
      <c r="V225" s="66">
        <f t="shared" si="43"/>
        <v>742.5</v>
      </c>
      <c r="W225" s="33">
        <f t="shared" si="39"/>
        <v>1861.5</v>
      </c>
      <c r="X225" s="55"/>
    </row>
    <row r="226" spans="1:24" ht="12.75">
      <c r="A226" s="38">
        <f t="shared" si="41"/>
        <v>27</v>
      </c>
      <c r="B226" s="44" t="s">
        <v>63</v>
      </c>
      <c r="C226" s="32"/>
      <c r="D226" s="32">
        <v>1</v>
      </c>
      <c r="E226" s="32">
        <v>2079</v>
      </c>
      <c r="F226" s="32">
        <f t="shared" si="42"/>
        <v>2079</v>
      </c>
      <c r="G226" s="32"/>
      <c r="H226" s="32"/>
      <c r="I226" s="32"/>
      <c r="J226" s="32"/>
      <c r="K226" s="32">
        <v>10</v>
      </c>
      <c r="L226" s="49">
        <f>F226*K226/100</f>
        <v>207.9</v>
      </c>
      <c r="M226" s="32"/>
      <c r="N226" s="49">
        <f t="shared" si="44"/>
        <v>0</v>
      </c>
      <c r="O226" s="32"/>
      <c r="P226" s="32"/>
      <c r="Q226" s="32"/>
      <c r="R226" s="32"/>
      <c r="S226" s="32"/>
      <c r="T226" s="32"/>
      <c r="U226" s="32"/>
      <c r="V226" s="66">
        <f t="shared" si="43"/>
        <v>1436.1</v>
      </c>
      <c r="W226" s="33">
        <f t="shared" si="39"/>
        <v>3723</v>
      </c>
      <c r="X226" s="55"/>
    </row>
    <row r="227" spans="1:24" ht="12.75">
      <c r="A227" s="38">
        <f t="shared" si="41"/>
        <v>28</v>
      </c>
      <c r="B227" s="44" t="s">
        <v>74</v>
      </c>
      <c r="C227" s="32"/>
      <c r="D227" s="32">
        <v>0.5</v>
      </c>
      <c r="E227" s="32">
        <v>2555</v>
      </c>
      <c r="F227" s="32">
        <f t="shared" si="42"/>
        <v>1277.5</v>
      </c>
      <c r="G227" s="32"/>
      <c r="H227" s="32"/>
      <c r="I227" s="33"/>
      <c r="J227" s="32"/>
      <c r="K227" s="32"/>
      <c r="L227" s="50"/>
      <c r="M227" s="32"/>
      <c r="N227" s="32">
        <f>F227*M227/100</f>
        <v>0</v>
      </c>
      <c r="O227" s="32"/>
      <c r="P227" s="32"/>
      <c r="Q227" s="32"/>
      <c r="R227" s="32"/>
      <c r="S227" s="32"/>
      <c r="T227" s="32"/>
      <c r="U227" s="32"/>
      <c r="V227" s="66">
        <f>3723*D227-F227-I227</f>
        <v>584</v>
      </c>
      <c r="W227" s="33">
        <f t="shared" si="39"/>
        <v>1861.5</v>
      </c>
      <c r="X227" s="55"/>
    </row>
    <row r="228" spans="1:24" ht="12.75">
      <c r="A228" s="38">
        <f t="shared" si="41"/>
        <v>29</v>
      </c>
      <c r="B228" s="44" t="s">
        <v>38</v>
      </c>
      <c r="C228" s="32"/>
      <c r="D228" s="32">
        <v>0.5</v>
      </c>
      <c r="E228" s="32">
        <v>2890</v>
      </c>
      <c r="F228" s="32">
        <f t="shared" si="42"/>
        <v>1445</v>
      </c>
      <c r="G228" s="32"/>
      <c r="H228" s="32">
        <f>F228*0.2</f>
        <v>289</v>
      </c>
      <c r="I228" s="32">
        <f>F228*0.3</f>
        <v>433.5</v>
      </c>
      <c r="J228" s="32"/>
      <c r="K228" s="32"/>
      <c r="L228" s="32"/>
      <c r="M228" s="32"/>
      <c r="N228" s="32"/>
      <c r="O228" s="32">
        <f>F228*0.15</f>
        <v>216.75</v>
      </c>
      <c r="P228" s="32"/>
      <c r="Q228" s="32"/>
      <c r="R228" s="32"/>
      <c r="S228" s="32"/>
      <c r="T228" s="32"/>
      <c r="U228" s="32"/>
      <c r="V228" s="66"/>
      <c r="W228" s="33">
        <f t="shared" si="39"/>
        <v>2384.25</v>
      </c>
      <c r="X228" s="55"/>
    </row>
    <row r="229" spans="1:26" ht="12.75">
      <c r="A229" s="31"/>
      <c r="B229" s="45" t="s">
        <v>65</v>
      </c>
      <c r="C229" s="32"/>
      <c r="D229" s="32">
        <f>SUM(D213:D228)</f>
        <v>14</v>
      </c>
      <c r="E229" s="32"/>
      <c r="F229" s="33">
        <f>SUM(F213:F228)</f>
        <v>29991.5</v>
      </c>
      <c r="G229" s="33">
        <f>SUM(G213:G228)</f>
        <v>0</v>
      </c>
      <c r="H229" s="33">
        <f>SUM(H213:H228)</f>
        <v>289</v>
      </c>
      <c r="I229" s="33">
        <f>SUM(I213:I228)</f>
        <v>433.5</v>
      </c>
      <c r="J229" s="33">
        <f>SUM(J213:J228)</f>
        <v>0</v>
      </c>
      <c r="K229" s="33"/>
      <c r="L229" s="33">
        <f>SUM(L213:L228)</f>
        <v>207.9</v>
      </c>
      <c r="M229" s="33"/>
      <c r="N229" s="33">
        <f aca="true" t="shared" si="45" ref="N229:W229">SUM(N213:N228)</f>
        <v>0</v>
      </c>
      <c r="O229" s="33">
        <f t="shared" si="45"/>
        <v>216.75</v>
      </c>
      <c r="P229" s="33">
        <f t="shared" si="45"/>
        <v>0</v>
      </c>
      <c r="Q229" s="33">
        <f t="shared" si="45"/>
        <v>0</v>
      </c>
      <c r="R229" s="33">
        <f t="shared" si="45"/>
        <v>0</v>
      </c>
      <c r="S229" s="33">
        <f t="shared" si="45"/>
        <v>0</v>
      </c>
      <c r="T229" s="33">
        <f t="shared" si="45"/>
        <v>1008.5249999999999</v>
      </c>
      <c r="U229" s="33">
        <f t="shared" si="45"/>
        <v>0</v>
      </c>
      <c r="V229" s="33">
        <f t="shared" si="45"/>
        <v>21506.1</v>
      </c>
      <c r="W229" s="33">
        <f t="shared" si="45"/>
        <v>53653.275</v>
      </c>
      <c r="X229" s="55"/>
      <c r="Y229" s="60"/>
      <c r="Z229" s="59"/>
    </row>
    <row r="230" spans="1:26" ht="12.75">
      <c r="A230" s="39"/>
      <c r="B230" s="45" t="s">
        <v>66</v>
      </c>
      <c r="C230" s="39"/>
      <c r="D230" s="40">
        <f>D199+D200+D201+D202+D203+D204+D205+D209+D210+D211+D212+D229</f>
        <v>40.16666666666667</v>
      </c>
      <c r="E230" s="39"/>
      <c r="F230" s="40">
        <f>F199+F200+F201+F202+F203+F204+F205+F209+F210+F211+F212+F229</f>
        <v>133135.78000000003</v>
      </c>
      <c r="G230" s="40">
        <f>G199+G200+G201+G202+G203+G204+G205+G209+G210+G211+G212+G229</f>
        <v>20628.856</v>
      </c>
      <c r="H230" s="40">
        <f>H199+H200+H201+H202+H203+H204+H205+H209+H210+H211+H212+H229</f>
        <v>289</v>
      </c>
      <c r="I230" s="40">
        <f>I199+I200+I201+I202+I203+I204+I205+I209+I210+I211+I212+I229</f>
        <v>21665.165000000005</v>
      </c>
      <c r="J230" s="40">
        <f>J199+J200+J201+J202+J203+J204+J205+J209+J210+J211+J212+J229</f>
        <v>0</v>
      </c>
      <c r="K230" s="40"/>
      <c r="L230" s="40">
        <f>L199+L200+L201+L202+L203+L204+L205+L209+L210+L211+L212+L229</f>
        <v>207.9</v>
      </c>
      <c r="M230" s="40"/>
      <c r="N230" s="40">
        <f aca="true" t="shared" si="46" ref="N230:W230">N199+N200+N201+N202+N203+N204+N205+N209+N210+N211+N212+N229</f>
        <v>0</v>
      </c>
      <c r="O230" s="40">
        <f t="shared" si="46"/>
        <v>216.75</v>
      </c>
      <c r="P230" s="40">
        <f t="shared" si="46"/>
        <v>7615.2</v>
      </c>
      <c r="Q230" s="40">
        <f t="shared" si="46"/>
        <v>4908.01</v>
      </c>
      <c r="R230" s="40">
        <f t="shared" si="46"/>
        <v>0</v>
      </c>
      <c r="S230" s="40">
        <f t="shared" si="46"/>
        <v>0</v>
      </c>
      <c r="T230" s="40">
        <f t="shared" si="46"/>
        <v>1008.5249999999999</v>
      </c>
      <c r="U230" s="40">
        <f t="shared" si="46"/>
        <v>0</v>
      </c>
      <c r="V230" s="40">
        <f t="shared" si="46"/>
        <v>21506.1</v>
      </c>
      <c r="W230" s="40">
        <f t="shared" si="46"/>
        <v>211181.28600000002</v>
      </c>
      <c r="X230" s="56"/>
      <c r="Y230" s="63">
        <f>Y209+20463.62+46207.28</f>
        <v>211181.29</v>
      </c>
      <c r="Z230" s="51">
        <f>Y230-W230</f>
        <v>0.003999999986262992</v>
      </c>
    </row>
    <row r="231" spans="1:24" ht="12.75">
      <c r="A231" s="42"/>
      <c r="B231" s="43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</row>
    <row r="232" spans="1:24" ht="12.75">
      <c r="A232" s="42"/>
      <c r="B232" s="43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2:22" ht="12.75">
      <c r="B233" t="s">
        <v>68</v>
      </c>
      <c r="E233" s="9"/>
      <c r="F233" s="7"/>
      <c r="G233" s="7"/>
      <c r="H233" s="9"/>
      <c r="I233" s="9"/>
      <c r="J233" s="9"/>
      <c r="K233" s="9"/>
      <c r="L233" s="9"/>
      <c r="M233" s="9"/>
      <c r="N233" s="9"/>
      <c r="R233" s="72" t="str">
        <f>R53</f>
        <v>Л.В. Гаврилюк</v>
      </c>
      <c r="S233" s="72"/>
      <c r="T233" s="14"/>
      <c r="U233" s="14"/>
      <c r="V233" s="14"/>
    </row>
    <row r="234" spans="5:22" ht="12.75">
      <c r="E234" s="14"/>
      <c r="F234" s="73" t="s">
        <v>9</v>
      </c>
      <c r="G234" s="73"/>
      <c r="H234" s="14"/>
      <c r="I234" s="14"/>
      <c r="J234" s="14"/>
      <c r="K234" s="14"/>
      <c r="L234" s="14"/>
      <c r="M234" s="14"/>
      <c r="N234" s="14"/>
      <c r="R234" s="74" t="s">
        <v>39</v>
      </c>
      <c r="S234" s="74"/>
      <c r="T234" s="10"/>
      <c r="U234" s="10"/>
      <c r="V234" s="10"/>
    </row>
    <row r="236" spans="2:22" ht="12.75">
      <c r="B236" t="s">
        <v>40</v>
      </c>
      <c r="E236" s="9"/>
      <c r="F236" s="7"/>
      <c r="G236" s="7"/>
      <c r="H236" s="9"/>
      <c r="I236" s="9"/>
      <c r="J236" s="9"/>
      <c r="K236" s="9"/>
      <c r="L236" s="9"/>
      <c r="M236" s="9"/>
      <c r="N236" s="9"/>
      <c r="R236" s="72" t="str">
        <f>R56</f>
        <v>Л.С. Черниш</v>
      </c>
      <c r="S236" s="72"/>
      <c r="T236" s="14"/>
      <c r="U236" s="14"/>
      <c r="V236" s="14"/>
    </row>
    <row r="237" spans="6:22" ht="12.75">
      <c r="F237" s="73" t="s">
        <v>9</v>
      </c>
      <c r="G237" s="73"/>
      <c r="H237" s="14"/>
      <c r="I237" s="14"/>
      <c r="J237" s="14"/>
      <c r="K237" s="14"/>
      <c r="L237" s="14"/>
      <c r="M237" s="14"/>
      <c r="N237" s="14"/>
      <c r="R237" s="74" t="s">
        <v>39</v>
      </c>
      <c r="S237" s="74"/>
      <c r="T237" s="10"/>
      <c r="U237" s="10"/>
      <c r="V237" s="10"/>
    </row>
    <row r="238" ht="12.75">
      <c r="A238" t="s">
        <v>12</v>
      </c>
    </row>
    <row r="241" ht="12.75">
      <c r="Q241" s="1" t="s">
        <v>0</v>
      </c>
    </row>
    <row r="242" ht="12.75">
      <c r="Q242" s="1" t="s">
        <v>1</v>
      </c>
    </row>
    <row r="243" ht="12.75">
      <c r="Q243" t="s">
        <v>2</v>
      </c>
    </row>
    <row r="244" spans="17:24" ht="12.75">
      <c r="Q244" s="1" t="s">
        <v>3</v>
      </c>
      <c r="R244" s="1"/>
      <c r="S244" s="2"/>
      <c r="T244" s="6">
        <f>D290</f>
        <v>42.16666666666667</v>
      </c>
      <c r="U244" s="5"/>
      <c r="V244" s="11"/>
      <c r="W244" s="46"/>
      <c r="X244" s="46"/>
    </row>
    <row r="245" spans="3:24" ht="12.75">
      <c r="C245" s="3"/>
      <c r="E245" s="4" t="str">
        <f>E5</f>
        <v>ШТАТНИЙ РОЗПИС НА2018 рік</v>
      </c>
      <c r="Q245" s="1" t="s">
        <v>4</v>
      </c>
      <c r="R245" s="1"/>
      <c r="S245" s="1"/>
      <c r="T245" s="1"/>
      <c r="U245" s="1"/>
      <c r="V245" s="1"/>
      <c r="W245" s="1"/>
      <c r="X245" s="1"/>
    </row>
    <row r="246" spans="17:24" ht="12.75">
      <c r="Q246" s="1" t="s">
        <v>5</v>
      </c>
      <c r="R246" s="1"/>
      <c r="S246" s="5"/>
      <c r="T246" s="6">
        <f>W290</f>
        <v>218963.461</v>
      </c>
      <c r="U246" s="5" t="s">
        <v>6</v>
      </c>
      <c r="V246" s="11"/>
      <c r="W246" s="47"/>
      <c r="X246" s="11"/>
    </row>
    <row r="247" spans="3:24" ht="12.75">
      <c r="C247" s="7"/>
      <c r="D247" s="8"/>
      <c r="E247" s="8" t="str">
        <f>E7</f>
        <v>Миньковецького НВК</v>
      </c>
      <c r="F247" s="7"/>
      <c r="G247" s="9"/>
      <c r="H247" s="9"/>
      <c r="I247" s="9"/>
      <c r="J247" s="9"/>
      <c r="K247" s="9"/>
      <c r="L247" s="9"/>
      <c r="M247" s="9"/>
      <c r="N247" s="9"/>
      <c r="Q247" s="5" t="s">
        <v>79</v>
      </c>
      <c r="R247" s="5"/>
      <c r="S247" s="5"/>
      <c r="T247" s="5"/>
      <c r="U247" s="5"/>
      <c r="V247" s="11"/>
      <c r="W247" s="47"/>
      <c r="X247" s="11"/>
    </row>
    <row r="248" spans="5:24" ht="12.75">
      <c r="E248" s="4" t="s">
        <v>7</v>
      </c>
      <c r="Q248" s="1"/>
      <c r="R248" s="1" t="s">
        <v>8</v>
      </c>
      <c r="S248" s="1"/>
      <c r="T248" s="1"/>
      <c r="U248" s="1"/>
      <c r="V248" s="1"/>
      <c r="W248" s="1"/>
      <c r="X248" s="1"/>
    </row>
    <row r="249" spans="17:24" ht="12.75">
      <c r="Q249" s="5"/>
      <c r="R249" s="5"/>
      <c r="S249" s="5"/>
      <c r="T249" s="5" t="s">
        <v>91</v>
      </c>
      <c r="U249" s="5"/>
      <c r="V249" s="11"/>
      <c r="W249" s="11"/>
      <c r="X249" s="11"/>
    </row>
    <row r="250" spans="5:24" ht="12.75">
      <c r="E250" s="10"/>
      <c r="F250" s="11"/>
      <c r="G250" s="11"/>
      <c r="H250" s="11"/>
      <c r="I250" s="11"/>
      <c r="J250" s="11"/>
      <c r="K250" s="11"/>
      <c r="L250" s="11"/>
      <c r="M250" s="11"/>
      <c r="N250" s="11"/>
      <c r="Q250" s="1"/>
      <c r="R250" s="1" t="s">
        <v>9</v>
      </c>
      <c r="S250" s="1"/>
      <c r="T250" s="1" t="s">
        <v>10</v>
      </c>
      <c r="U250" s="1"/>
      <c r="V250" s="1"/>
      <c r="W250" s="1"/>
      <c r="X250" s="1"/>
    </row>
    <row r="251" spans="5:24" ht="12.75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Q251" s="5"/>
      <c r="R251" s="5" t="str">
        <f>R191</f>
        <v>січня 2018 року</v>
      </c>
      <c r="S251" s="5"/>
      <c r="T251" s="5"/>
      <c r="U251" s="5"/>
      <c r="V251" s="11"/>
      <c r="W251" s="11"/>
      <c r="X251" s="11"/>
    </row>
    <row r="252" spans="17:24" ht="12.75">
      <c r="Q252" s="1"/>
      <c r="R252" s="1" t="s">
        <v>11</v>
      </c>
      <c r="S252" s="1"/>
      <c r="T252" s="1"/>
      <c r="U252" s="1"/>
      <c r="V252" s="1"/>
      <c r="W252" s="1"/>
      <c r="X252" s="1"/>
    </row>
    <row r="253" spans="17:24" ht="12.75">
      <c r="Q253" s="12" t="s">
        <v>12</v>
      </c>
      <c r="W253" s="12"/>
      <c r="X253" s="12"/>
    </row>
    <row r="254" ht="12.75">
      <c r="W254" s="13" t="s">
        <v>13</v>
      </c>
    </row>
    <row r="255" spans="1:24" ht="12.75" customHeight="1">
      <c r="A255" s="16"/>
      <c r="B255" s="17" t="s">
        <v>14</v>
      </c>
      <c r="C255" s="17" t="s">
        <v>15</v>
      </c>
      <c r="D255" s="18" t="s">
        <v>16</v>
      </c>
      <c r="E255" s="19" t="s">
        <v>17</v>
      </c>
      <c r="F255" s="15" t="s">
        <v>18</v>
      </c>
      <c r="G255" s="81" t="s">
        <v>19</v>
      </c>
      <c r="H255" s="82"/>
      <c r="I255" s="82"/>
      <c r="J255" s="82"/>
      <c r="K255" s="82"/>
      <c r="L255" s="82"/>
      <c r="M255" s="82"/>
      <c r="N255" s="83"/>
      <c r="O255" s="81" t="s">
        <v>20</v>
      </c>
      <c r="P255" s="82"/>
      <c r="Q255" s="82"/>
      <c r="R255" s="82"/>
      <c r="S255" s="82"/>
      <c r="T255" s="82"/>
      <c r="U255" s="82"/>
      <c r="V255" s="83"/>
      <c r="W255" s="18" t="s">
        <v>21</v>
      </c>
      <c r="X255" s="18" t="s">
        <v>21</v>
      </c>
    </row>
    <row r="256" spans="1:24" ht="22.5" customHeight="1">
      <c r="A256" s="20" t="s">
        <v>22</v>
      </c>
      <c r="B256" s="21" t="s">
        <v>23</v>
      </c>
      <c r="C256" s="21"/>
      <c r="D256" s="22" t="s">
        <v>24</v>
      </c>
      <c r="E256" s="23" t="s">
        <v>25</v>
      </c>
      <c r="F256" s="10" t="s">
        <v>26</v>
      </c>
      <c r="G256" s="75" t="s">
        <v>98</v>
      </c>
      <c r="H256" s="75" t="s">
        <v>89</v>
      </c>
      <c r="I256" s="75" t="s">
        <v>82</v>
      </c>
      <c r="J256" s="75" t="s">
        <v>81</v>
      </c>
      <c r="K256" s="84" t="s">
        <v>46</v>
      </c>
      <c r="L256" s="85"/>
      <c r="M256" s="84" t="s">
        <v>47</v>
      </c>
      <c r="N256" s="85"/>
      <c r="O256" s="75" t="s">
        <v>83</v>
      </c>
      <c r="P256" s="75" t="s">
        <v>84</v>
      </c>
      <c r="Q256" s="75" t="s">
        <v>85</v>
      </c>
      <c r="R256" s="78" t="s">
        <v>86</v>
      </c>
      <c r="S256" s="78" t="s">
        <v>97</v>
      </c>
      <c r="T256" s="75" t="s">
        <v>49</v>
      </c>
      <c r="U256" s="75" t="s">
        <v>87</v>
      </c>
      <c r="V256" s="75" t="s">
        <v>93</v>
      </c>
      <c r="W256" s="25" t="s">
        <v>27</v>
      </c>
      <c r="X256" s="25" t="s">
        <v>27</v>
      </c>
    </row>
    <row r="257" spans="1:24" ht="12.75">
      <c r="A257" s="20"/>
      <c r="B257" s="21" t="s">
        <v>28</v>
      </c>
      <c r="C257" s="21"/>
      <c r="D257" s="22"/>
      <c r="E257" s="23" t="s">
        <v>29</v>
      </c>
      <c r="F257" s="10"/>
      <c r="G257" s="76"/>
      <c r="H257" s="76"/>
      <c r="I257" s="76"/>
      <c r="J257" s="76"/>
      <c r="K257" s="86"/>
      <c r="L257" s="87"/>
      <c r="M257" s="86"/>
      <c r="N257" s="87"/>
      <c r="O257" s="76"/>
      <c r="P257" s="76"/>
      <c r="Q257" s="76"/>
      <c r="R257" s="79"/>
      <c r="S257" s="79"/>
      <c r="T257" s="76"/>
      <c r="U257" s="76"/>
      <c r="V257" s="76"/>
      <c r="W257" s="25" t="s">
        <v>44</v>
      </c>
      <c r="X257" s="25" t="s">
        <v>94</v>
      </c>
    </row>
    <row r="258" spans="1:24" ht="12.75">
      <c r="A258" s="26"/>
      <c r="B258" s="27"/>
      <c r="C258" s="27"/>
      <c r="D258" s="26"/>
      <c r="E258" s="28"/>
      <c r="F258" s="5"/>
      <c r="G258" s="77"/>
      <c r="H258" s="77"/>
      <c r="I258" s="77"/>
      <c r="J258" s="77"/>
      <c r="K258" s="61" t="s">
        <v>48</v>
      </c>
      <c r="L258" s="61" t="s">
        <v>6</v>
      </c>
      <c r="M258" s="61" t="s">
        <v>48</v>
      </c>
      <c r="N258" s="61" t="s">
        <v>6</v>
      </c>
      <c r="O258" s="77"/>
      <c r="P258" s="77"/>
      <c r="Q258" s="77"/>
      <c r="R258" s="80"/>
      <c r="S258" s="80"/>
      <c r="T258" s="77"/>
      <c r="U258" s="77"/>
      <c r="V258" s="77"/>
      <c r="W258" s="29"/>
      <c r="X258" s="29" t="s">
        <v>45</v>
      </c>
    </row>
    <row r="259" spans="1:24" ht="12.75">
      <c r="A259" s="31">
        <v>1</v>
      </c>
      <c r="B259" s="32" t="s">
        <v>33</v>
      </c>
      <c r="C259" s="32">
        <v>13</v>
      </c>
      <c r="D259" s="32">
        <v>1</v>
      </c>
      <c r="E259" s="33">
        <f>F259/D259</f>
        <v>4546</v>
      </c>
      <c r="F259" s="32">
        <v>4546</v>
      </c>
      <c r="G259" s="33">
        <f>F259*0.2</f>
        <v>909.2</v>
      </c>
      <c r="H259" s="34"/>
      <c r="I259" s="34">
        <f>F259*0.3</f>
        <v>1363.8</v>
      </c>
      <c r="J259" s="34"/>
      <c r="K259" s="35"/>
      <c r="L259" s="35"/>
      <c r="M259" s="35"/>
      <c r="N259" s="35"/>
      <c r="O259" s="32"/>
      <c r="P259" s="32"/>
      <c r="Q259" s="32"/>
      <c r="R259" s="32"/>
      <c r="S259" s="32"/>
      <c r="T259" s="36"/>
      <c r="U259" s="36"/>
      <c r="V259" s="36"/>
      <c r="W259" s="33">
        <f>F259+G259+H259+I259+J259+L259+N259+O259+P259+Q259+R259+S259+T259+U259+V259</f>
        <v>6819</v>
      </c>
      <c r="X259" s="33">
        <f>W259*2</f>
        <v>13638</v>
      </c>
    </row>
    <row r="260" spans="1:26" ht="12.75">
      <c r="A260" s="31">
        <v>2</v>
      </c>
      <c r="B260" s="32" t="s">
        <v>34</v>
      </c>
      <c r="C260" s="32"/>
      <c r="D260" s="32">
        <v>1.5</v>
      </c>
      <c r="E260" s="33">
        <f>E259*0.95</f>
        <v>4318.7</v>
      </c>
      <c r="F260" s="33">
        <f>D260*E260</f>
        <v>6478.049999999999</v>
      </c>
      <c r="G260" s="33">
        <f aca="true" t="shared" si="47" ref="G260:G272">F260*0.2</f>
        <v>1295.61</v>
      </c>
      <c r="H260" s="33"/>
      <c r="I260" s="34">
        <f>F260*0.3</f>
        <v>1943.4149999999997</v>
      </c>
      <c r="J260" s="34"/>
      <c r="K260" s="32"/>
      <c r="L260" s="32"/>
      <c r="M260" s="32"/>
      <c r="N260" s="32"/>
      <c r="O260" s="32"/>
      <c r="P260" s="32"/>
      <c r="Q260" s="32"/>
      <c r="R260" s="32"/>
      <c r="S260" s="32"/>
      <c r="T260" s="36"/>
      <c r="U260" s="36"/>
      <c r="V260" s="36"/>
      <c r="W260" s="33">
        <f aca="true" t="shared" si="48" ref="W260:W268">F260+G260+H260+I260+J260+L260+N260+O260+P260+Q260+R260+S260+T260+U260+V260</f>
        <v>9717.074999999999</v>
      </c>
      <c r="X260" s="33">
        <f aca="true" t="shared" si="49" ref="X260:X288">W260*2</f>
        <v>19434.149999999998</v>
      </c>
      <c r="Z260" s="51"/>
    </row>
    <row r="261" spans="1:26" ht="12.75" customHeight="1">
      <c r="A261" s="31">
        <v>3</v>
      </c>
      <c r="B261" s="32" t="s">
        <v>35</v>
      </c>
      <c r="C261" s="32"/>
      <c r="D261" s="32">
        <v>0.5</v>
      </c>
      <c r="E261" s="33">
        <f>E260*0.95</f>
        <v>4102.764999999999</v>
      </c>
      <c r="F261" s="32">
        <v>1867.5</v>
      </c>
      <c r="G261" s="33">
        <f t="shared" si="47"/>
        <v>373.5</v>
      </c>
      <c r="H261" s="33"/>
      <c r="I261" s="34">
        <f>F261*0.1</f>
        <v>186.75</v>
      </c>
      <c r="J261" s="34"/>
      <c r="K261" s="32"/>
      <c r="L261" s="32"/>
      <c r="M261" s="32"/>
      <c r="N261" s="32"/>
      <c r="O261" s="32"/>
      <c r="P261" s="32"/>
      <c r="Q261" s="32"/>
      <c r="R261" s="32"/>
      <c r="S261" s="32"/>
      <c r="T261" s="36"/>
      <c r="U261" s="36"/>
      <c r="V261" s="36"/>
      <c r="W261" s="33">
        <f t="shared" si="48"/>
        <v>2427.75</v>
      </c>
      <c r="X261" s="33">
        <f t="shared" si="49"/>
        <v>4855.5</v>
      </c>
      <c r="Z261" s="51"/>
    </row>
    <row r="262" spans="1:26" ht="12.75" customHeight="1">
      <c r="A262" s="31">
        <v>4</v>
      </c>
      <c r="B262" s="32" t="s">
        <v>36</v>
      </c>
      <c r="C262" s="32"/>
      <c r="D262" s="32">
        <v>1</v>
      </c>
      <c r="E262" s="33">
        <f>F262/D262</f>
        <v>3471</v>
      </c>
      <c r="F262" s="32">
        <v>3471</v>
      </c>
      <c r="G262" s="33">
        <f t="shared" si="47"/>
        <v>694.2</v>
      </c>
      <c r="H262" s="33"/>
      <c r="I262" s="33">
        <f>F262*0.1</f>
        <v>347.1</v>
      </c>
      <c r="J262" s="33"/>
      <c r="K262" s="32"/>
      <c r="L262" s="32"/>
      <c r="M262" s="32"/>
      <c r="N262" s="32"/>
      <c r="O262" s="32"/>
      <c r="P262" s="32"/>
      <c r="Q262" s="32"/>
      <c r="R262" s="32"/>
      <c r="S262" s="32"/>
      <c r="T262" s="36"/>
      <c r="U262" s="36"/>
      <c r="V262" s="36"/>
      <c r="W262" s="33">
        <f t="shared" si="48"/>
        <v>4512.3</v>
      </c>
      <c r="X262" s="33">
        <f t="shared" si="49"/>
        <v>9024.6</v>
      </c>
      <c r="Z262" s="51"/>
    </row>
    <row r="263" spans="1:26" ht="12.75">
      <c r="A263" s="31">
        <v>5</v>
      </c>
      <c r="B263" s="32" t="s">
        <v>77</v>
      </c>
      <c r="C263" s="32">
        <v>9</v>
      </c>
      <c r="D263" s="32">
        <v>0.5</v>
      </c>
      <c r="E263" s="33">
        <f>F263/D263</f>
        <v>3471</v>
      </c>
      <c r="F263" s="32">
        <v>1735.5</v>
      </c>
      <c r="G263" s="33">
        <f t="shared" si="47"/>
        <v>347.1</v>
      </c>
      <c r="H263" s="33"/>
      <c r="I263" s="33">
        <f>F263*0.1</f>
        <v>173.55</v>
      </c>
      <c r="J263" s="33"/>
      <c r="K263" s="32"/>
      <c r="L263" s="32"/>
      <c r="M263" s="32"/>
      <c r="N263" s="32"/>
      <c r="O263" s="32"/>
      <c r="P263" s="32"/>
      <c r="Q263" s="32"/>
      <c r="R263" s="32"/>
      <c r="S263" s="32"/>
      <c r="T263" s="36"/>
      <c r="U263" s="36"/>
      <c r="V263" s="36"/>
      <c r="W263" s="33">
        <f t="shared" si="48"/>
        <v>2256.15</v>
      </c>
      <c r="X263" s="33">
        <f t="shared" si="49"/>
        <v>4512.3</v>
      </c>
      <c r="Z263" s="51"/>
    </row>
    <row r="264" spans="1:26" ht="12.75">
      <c r="A264" s="31">
        <v>6</v>
      </c>
      <c r="B264" s="32" t="s">
        <v>96</v>
      </c>
      <c r="C264" s="32">
        <v>9</v>
      </c>
      <c r="D264" s="32">
        <v>1</v>
      </c>
      <c r="E264" s="33">
        <f>F264/D264</f>
        <v>3339</v>
      </c>
      <c r="F264" s="32">
        <v>3339</v>
      </c>
      <c r="G264" s="33">
        <f t="shared" si="47"/>
        <v>667.8000000000001</v>
      </c>
      <c r="H264" s="33"/>
      <c r="I264" s="33">
        <f>F264*0.1</f>
        <v>333.90000000000003</v>
      </c>
      <c r="J264" s="33"/>
      <c r="K264" s="32"/>
      <c r="L264" s="32"/>
      <c r="M264" s="32"/>
      <c r="N264" s="32"/>
      <c r="O264" s="32"/>
      <c r="P264" s="32"/>
      <c r="Q264" s="32"/>
      <c r="R264" s="32"/>
      <c r="S264" s="32"/>
      <c r="T264" s="36"/>
      <c r="U264" s="36"/>
      <c r="V264" s="36"/>
      <c r="W264" s="33">
        <f t="shared" si="48"/>
        <v>4340.7</v>
      </c>
      <c r="X264" s="33">
        <f t="shared" si="49"/>
        <v>8681.4</v>
      </c>
      <c r="Z264" s="51"/>
    </row>
    <row r="265" spans="1:26" ht="12.75">
      <c r="A265" s="31"/>
      <c r="B265" s="32" t="s">
        <v>67</v>
      </c>
      <c r="C265" s="32"/>
      <c r="D265" s="32"/>
      <c r="E265" s="33">
        <v>10</v>
      </c>
      <c r="F265" s="32">
        <v>1884.33</v>
      </c>
      <c r="G265" s="33">
        <f t="shared" si="47"/>
        <v>376.866</v>
      </c>
      <c r="H265" s="33"/>
      <c r="I265" s="33">
        <v>227</v>
      </c>
      <c r="J265" s="33"/>
      <c r="K265" s="32"/>
      <c r="L265" s="32"/>
      <c r="M265" s="32"/>
      <c r="N265" s="32"/>
      <c r="O265" s="32"/>
      <c r="P265" s="32"/>
      <c r="Q265" s="32"/>
      <c r="R265" s="32"/>
      <c r="S265" s="32"/>
      <c r="T265" s="36"/>
      <c r="U265" s="36"/>
      <c r="V265" s="36"/>
      <c r="W265" s="33">
        <f t="shared" si="48"/>
        <v>2488.196</v>
      </c>
      <c r="X265" s="33">
        <f t="shared" si="49"/>
        <v>4976.392</v>
      </c>
      <c r="Z265" s="51"/>
    </row>
    <row r="266" spans="1:26" ht="12.75">
      <c r="A266" s="31">
        <v>8</v>
      </c>
      <c r="B266" s="32" t="s">
        <v>52</v>
      </c>
      <c r="C266" s="32"/>
      <c r="D266" s="48">
        <f>97/18</f>
        <v>5.388888888888889</v>
      </c>
      <c r="E266" s="33">
        <f>F266/D266</f>
        <v>3767.958556701031</v>
      </c>
      <c r="F266" s="32">
        <v>20305.11</v>
      </c>
      <c r="G266" s="33">
        <f t="shared" si="47"/>
        <v>4061.0220000000004</v>
      </c>
      <c r="H266" s="32"/>
      <c r="I266" s="33">
        <v>5170.97</v>
      </c>
      <c r="J266" s="33"/>
      <c r="K266" s="32"/>
      <c r="L266" s="32"/>
      <c r="M266" s="32"/>
      <c r="N266" s="32"/>
      <c r="O266" s="32"/>
      <c r="P266" s="32">
        <f>347.1+2294</f>
        <v>2641.1</v>
      </c>
      <c r="Q266" s="32">
        <f>260.33+1859.88</f>
        <v>2120.21</v>
      </c>
      <c r="R266" s="32"/>
      <c r="S266" s="32"/>
      <c r="T266" s="36"/>
      <c r="U266" s="36"/>
      <c r="V266" s="36"/>
      <c r="W266" s="33">
        <f t="shared" si="48"/>
        <v>34298.412000000004</v>
      </c>
      <c r="X266" s="33">
        <f t="shared" si="49"/>
        <v>68596.82400000001</v>
      </c>
      <c r="Z266" s="51"/>
    </row>
    <row r="267" spans="1:26" ht="12.75">
      <c r="A267" s="31">
        <v>9</v>
      </c>
      <c r="B267" s="32" t="s">
        <v>51</v>
      </c>
      <c r="C267" s="32"/>
      <c r="D267" s="48">
        <f>154.5/18</f>
        <v>8.583333333333334</v>
      </c>
      <c r="E267" s="33">
        <f>F267/D267</f>
        <v>3999.8376699029127</v>
      </c>
      <c r="F267" s="32">
        <v>34331.94</v>
      </c>
      <c r="G267" s="33">
        <f t="shared" si="47"/>
        <v>6866.388000000001</v>
      </c>
      <c r="H267" s="32"/>
      <c r="I267" s="33">
        <v>6725.34</v>
      </c>
      <c r="J267" s="33"/>
      <c r="K267" s="32"/>
      <c r="L267" s="32"/>
      <c r="M267" s="32"/>
      <c r="N267" s="32"/>
      <c r="O267" s="32"/>
      <c r="P267" s="32">
        <f>1172.6+2801.5</f>
        <v>3974.1</v>
      </c>
      <c r="Q267" s="32">
        <f>492.44+1621.92</f>
        <v>2114.36</v>
      </c>
      <c r="R267" s="32"/>
      <c r="S267" s="32"/>
      <c r="T267" s="36"/>
      <c r="U267" s="36"/>
      <c r="V267" s="36"/>
      <c r="W267" s="33">
        <f t="shared" si="48"/>
        <v>54012.128000000004</v>
      </c>
      <c r="X267" s="33">
        <f t="shared" si="49"/>
        <v>108024.25600000001</v>
      </c>
      <c r="Z267" s="51"/>
    </row>
    <row r="268" spans="1:26" ht="12.75">
      <c r="A268" s="31">
        <v>10</v>
      </c>
      <c r="B268" s="32" t="s">
        <v>50</v>
      </c>
      <c r="C268" s="32"/>
      <c r="D268" s="48">
        <f>71/18</f>
        <v>3.9444444444444446</v>
      </c>
      <c r="E268" s="33">
        <f>F268/D268</f>
        <v>3948.0338028169012</v>
      </c>
      <c r="F268" s="32">
        <v>15572.8</v>
      </c>
      <c r="G268" s="33">
        <f t="shared" si="47"/>
        <v>3114.56</v>
      </c>
      <c r="H268" s="32"/>
      <c r="I268" s="33">
        <v>3277.88</v>
      </c>
      <c r="J268" s="33"/>
      <c r="K268" s="32"/>
      <c r="L268" s="32"/>
      <c r="M268" s="32"/>
      <c r="N268" s="32"/>
      <c r="O268" s="32"/>
      <c r="P268" s="32">
        <v>1000</v>
      </c>
      <c r="Q268" s="32">
        <v>673.44</v>
      </c>
      <c r="R268" s="32"/>
      <c r="S268" s="32"/>
      <c r="T268" s="36"/>
      <c r="U268" s="36"/>
      <c r="V268" s="36"/>
      <c r="W268" s="33">
        <f t="shared" si="48"/>
        <v>23638.68</v>
      </c>
      <c r="X268" s="33">
        <f t="shared" si="49"/>
        <v>47277.36</v>
      </c>
      <c r="Z268" s="51"/>
    </row>
    <row r="269" spans="1:26" ht="12.75">
      <c r="A269" s="38"/>
      <c r="B269" s="39" t="s">
        <v>64</v>
      </c>
      <c r="C269" s="39"/>
      <c r="D269" s="40">
        <f>SUM(D266:D268)</f>
        <v>17.916666666666668</v>
      </c>
      <c r="E269" s="40"/>
      <c r="F269" s="40">
        <f>SUM(F266:F268)</f>
        <v>70209.85</v>
      </c>
      <c r="G269" s="40">
        <f>SUM(G266:G268)</f>
        <v>14041.970000000001</v>
      </c>
      <c r="H269" s="40">
        <f>SUM(H266:H268)</f>
        <v>0</v>
      </c>
      <c r="I269" s="40">
        <f>SUM(I266:I268)</f>
        <v>15174.190000000002</v>
      </c>
      <c r="J269" s="40">
        <f>SUM(J266:J268)</f>
        <v>0</v>
      </c>
      <c r="K269" s="40"/>
      <c r="L269" s="40">
        <f>SUM(L266:L268)</f>
        <v>0</v>
      </c>
      <c r="M269" s="40"/>
      <c r="N269" s="40">
        <f aca="true" t="shared" si="50" ref="N269:U269">SUM(N266:N268)</f>
        <v>0</v>
      </c>
      <c r="O269" s="40">
        <f t="shared" si="50"/>
        <v>0</v>
      </c>
      <c r="P269" s="40">
        <f t="shared" si="50"/>
        <v>7615.2</v>
      </c>
      <c r="Q269" s="40">
        <f t="shared" si="50"/>
        <v>4908.01</v>
      </c>
      <c r="R269" s="40">
        <f t="shared" si="50"/>
        <v>0</v>
      </c>
      <c r="S269" s="40">
        <f t="shared" si="50"/>
        <v>0</v>
      </c>
      <c r="T269" s="40">
        <f t="shared" si="50"/>
        <v>0</v>
      </c>
      <c r="U269" s="40">
        <f t="shared" si="50"/>
        <v>0</v>
      </c>
      <c r="V269" s="40"/>
      <c r="W269" s="40">
        <f>SUM(W266:W268)</f>
        <v>111949.22</v>
      </c>
      <c r="X269" s="40">
        <f>SUM(X266:X268)</f>
        <v>223898.44</v>
      </c>
      <c r="Y269" s="62">
        <f>Y209</f>
        <v>144510.39</v>
      </c>
      <c r="Z269" s="51">
        <f>Y269-W259-W260-W261-W262-W263-W264-W265-W269</f>
        <v>-0.0009999999747378752</v>
      </c>
    </row>
    <row r="270" spans="1:26" ht="12.75">
      <c r="A270" s="38">
        <v>11</v>
      </c>
      <c r="B270" s="39" t="s">
        <v>70</v>
      </c>
      <c r="C270" s="39"/>
      <c r="D270" s="64">
        <v>2.25</v>
      </c>
      <c r="E270" s="40">
        <f>F270/D270</f>
        <v>3471</v>
      </c>
      <c r="F270" s="40">
        <v>7809.75</v>
      </c>
      <c r="G270" s="33">
        <f t="shared" si="47"/>
        <v>1561.95</v>
      </c>
      <c r="H270" s="40"/>
      <c r="I270" s="40">
        <v>1301.63</v>
      </c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53"/>
      <c r="U270" s="53"/>
      <c r="V270" s="53"/>
      <c r="W270" s="69">
        <f aca="true" t="shared" si="51" ref="W270:W277">F270+G270+H270+I270+L270+N270+O270+P270+Q270+R270+S270+T270+U270+V270</f>
        <v>10673.330000000002</v>
      </c>
      <c r="X270" s="33">
        <f t="shared" si="49"/>
        <v>21346.660000000003</v>
      </c>
      <c r="Z270" s="51"/>
    </row>
    <row r="271" spans="1:26" ht="12.75">
      <c r="A271" s="38">
        <f>A270+1</f>
        <v>12</v>
      </c>
      <c r="B271" s="39" t="s">
        <v>92</v>
      </c>
      <c r="C271" s="39"/>
      <c r="D271" s="64">
        <v>0.25</v>
      </c>
      <c r="E271" s="40">
        <f>F271/D271</f>
        <v>4165.2</v>
      </c>
      <c r="F271" s="40">
        <v>1041.3</v>
      </c>
      <c r="G271" s="33">
        <f t="shared" si="47"/>
        <v>208.26</v>
      </c>
      <c r="H271" s="40"/>
      <c r="I271" s="40">
        <v>104.13</v>
      </c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53"/>
      <c r="U271" s="53"/>
      <c r="V271" s="53"/>
      <c r="W271" s="69">
        <f t="shared" si="51"/>
        <v>1353.69</v>
      </c>
      <c r="X271" s="33"/>
      <c r="Z271" s="51"/>
    </row>
    <row r="272" spans="1:26" ht="12.75">
      <c r="A272" s="38">
        <f>A271+1</f>
        <v>13</v>
      </c>
      <c r="B272" s="39" t="s">
        <v>71</v>
      </c>
      <c r="C272" s="39"/>
      <c r="D272" s="64">
        <v>0.25</v>
      </c>
      <c r="E272" s="32">
        <v>2396</v>
      </c>
      <c r="F272" s="40">
        <v>762</v>
      </c>
      <c r="G272" s="33">
        <f t="shared" si="47"/>
        <v>152.4</v>
      </c>
      <c r="H272" s="40"/>
      <c r="I272" s="33">
        <f>F272*0.1</f>
        <v>76.2</v>
      </c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53"/>
      <c r="U272" s="53"/>
      <c r="V272" s="65"/>
      <c r="W272" s="69">
        <f t="shared" si="51"/>
        <v>990.6</v>
      </c>
      <c r="X272" s="33">
        <f t="shared" si="49"/>
        <v>1981.2</v>
      </c>
      <c r="Z272" s="51"/>
    </row>
    <row r="273" spans="1:24" ht="12.75">
      <c r="A273" s="38">
        <f>A272+1</f>
        <v>14</v>
      </c>
      <c r="B273" s="44" t="s">
        <v>72</v>
      </c>
      <c r="C273" s="32"/>
      <c r="D273" s="67">
        <v>2</v>
      </c>
      <c r="E273" s="32">
        <v>2396</v>
      </c>
      <c r="F273" s="32">
        <f>D273*E273</f>
        <v>4792</v>
      </c>
      <c r="G273" s="32"/>
      <c r="H273" s="32"/>
      <c r="I273" s="32"/>
      <c r="J273" s="32"/>
      <c r="K273" s="32"/>
      <c r="L273" s="50"/>
      <c r="M273" s="32"/>
      <c r="N273" s="32"/>
      <c r="O273" s="32"/>
      <c r="P273" s="32"/>
      <c r="Q273" s="32"/>
      <c r="R273" s="32"/>
      <c r="S273" s="32"/>
      <c r="T273" s="32"/>
      <c r="U273" s="49"/>
      <c r="V273" s="66">
        <f aca="true" t="shared" si="52" ref="V273:V279">3723*D273-F273-L273-N273-U273</f>
        <v>2654</v>
      </c>
      <c r="W273" s="69">
        <f t="shared" si="51"/>
        <v>7446</v>
      </c>
      <c r="X273" s="33">
        <f t="shared" si="49"/>
        <v>14892</v>
      </c>
    </row>
    <row r="274" spans="1:24" ht="12.75">
      <c r="A274" s="38">
        <f>A273+1</f>
        <v>15</v>
      </c>
      <c r="B274" s="44" t="s">
        <v>73</v>
      </c>
      <c r="C274" s="32"/>
      <c r="D274" s="67"/>
      <c r="E274" s="32">
        <v>1921</v>
      </c>
      <c r="F274" s="32">
        <f>D274*E274</f>
        <v>0</v>
      </c>
      <c r="G274" s="32"/>
      <c r="H274" s="32"/>
      <c r="I274" s="32"/>
      <c r="J274" s="32"/>
      <c r="K274" s="32"/>
      <c r="L274" s="50"/>
      <c r="M274" s="32"/>
      <c r="N274" s="32"/>
      <c r="O274" s="32"/>
      <c r="P274" s="32"/>
      <c r="Q274" s="32"/>
      <c r="R274" s="32"/>
      <c r="S274" s="32"/>
      <c r="T274" s="32"/>
      <c r="U274" s="32"/>
      <c r="V274" s="66">
        <f t="shared" si="52"/>
        <v>0</v>
      </c>
      <c r="W274" s="69">
        <f t="shared" si="51"/>
        <v>0</v>
      </c>
      <c r="X274" s="33">
        <f t="shared" si="49"/>
        <v>0</v>
      </c>
    </row>
    <row r="275" spans="1:24" ht="12.75">
      <c r="A275" s="38">
        <f aca="true" t="shared" si="53" ref="A275:A288">A274+1</f>
        <v>16</v>
      </c>
      <c r="B275" s="32" t="s">
        <v>53</v>
      </c>
      <c r="C275" s="39"/>
      <c r="D275" s="32">
        <v>1</v>
      </c>
      <c r="E275" s="32">
        <v>1921</v>
      </c>
      <c r="F275" s="32">
        <f>D275*E275</f>
        <v>1921</v>
      </c>
      <c r="G275" s="33"/>
      <c r="H275" s="32"/>
      <c r="I275" s="32"/>
      <c r="J275" s="32"/>
      <c r="K275" s="32"/>
      <c r="L275" s="32"/>
      <c r="M275" s="32"/>
      <c r="N275" s="49">
        <f>F275*M275/100</f>
        <v>0</v>
      </c>
      <c r="O275" s="32"/>
      <c r="P275" s="32"/>
      <c r="Q275" s="32"/>
      <c r="R275" s="32"/>
      <c r="S275" s="32"/>
      <c r="T275" s="36"/>
      <c r="U275" s="36"/>
      <c r="V275" s="66">
        <f t="shared" si="52"/>
        <v>1802</v>
      </c>
      <c r="W275" s="33">
        <f t="shared" si="51"/>
        <v>3723</v>
      </c>
      <c r="X275" s="33">
        <f t="shared" si="49"/>
        <v>7446</v>
      </c>
    </row>
    <row r="276" spans="1:24" ht="12.75">
      <c r="A276" s="38">
        <f t="shared" si="53"/>
        <v>17</v>
      </c>
      <c r="B276" s="32" t="s">
        <v>54</v>
      </c>
      <c r="C276" s="32"/>
      <c r="D276" s="32">
        <v>1</v>
      </c>
      <c r="E276" s="32">
        <v>2713</v>
      </c>
      <c r="F276" s="32">
        <f aca="true" t="shared" si="54" ref="F276:F288">D276*E276</f>
        <v>2713</v>
      </c>
      <c r="G276" s="32"/>
      <c r="H276" s="32"/>
      <c r="I276" s="32"/>
      <c r="J276" s="32"/>
      <c r="K276" s="32"/>
      <c r="L276" s="32"/>
      <c r="M276" s="32"/>
      <c r="N276" s="49">
        <f>F276*M276/100</f>
        <v>0</v>
      </c>
      <c r="O276" s="32"/>
      <c r="P276" s="32"/>
      <c r="Q276" s="32"/>
      <c r="R276" s="32"/>
      <c r="S276" s="32"/>
      <c r="T276" s="36"/>
      <c r="U276" s="36"/>
      <c r="V276" s="66">
        <f t="shared" si="52"/>
        <v>1010</v>
      </c>
      <c r="W276" s="33">
        <f t="shared" si="51"/>
        <v>3723</v>
      </c>
      <c r="X276" s="33">
        <f t="shared" si="49"/>
        <v>7446</v>
      </c>
    </row>
    <row r="277" spans="1:24" ht="12.75">
      <c r="A277" s="38">
        <f t="shared" si="53"/>
        <v>18</v>
      </c>
      <c r="B277" s="41" t="s">
        <v>55</v>
      </c>
      <c r="C277" s="41"/>
      <c r="D277" s="44">
        <v>4</v>
      </c>
      <c r="E277" s="41">
        <v>1921</v>
      </c>
      <c r="F277" s="32">
        <f t="shared" si="54"/>
        <v>7684</v>
      </c>
      <c r="G277" s="41"/>
      <c r="H277" s="41"/>
      <c r="I277" s="41"/>
      <c r="J277" s="41"/>
      <c r="K277" s="41"/>
      <c r="L277" s="41"/>
      <c r="M277" s="41"/>
      <c r="N277" s="49">
        <f>F277*M277/100</f>
        <v>0</v>
      </c>
      <c r="O277" s="41"/>
      <c r="P277" s="41"/>
      <c r="Q277" s="41"/>
      <c r="R277" s="41"/>
      <c r="S277" s="41"/>
      <c r="T277" s="52">
        <f>F277/D277*0.35</f>
        <v>672.3499999999999</v>
      </c>
      <c r="U277" s="41"/>
      <c r="V277" s="66">
        <f t="shared" si="52"/>
        <v>7208</v>
      </c>
      <c r="W277" s="33">
        <f t="shared" si="51"/>
        <v>15564.35</v>
      </c>
      <c r="X277" s="33">
        <f t="shared" si="49"/>
        <v>31128.7</v>
      </c>
    </row>
    <row r="278" spans="1:24" ht="12.75">
      <c r="A278" s="38">
        <f t="shared" si="53"/>
        <v>19</v>
      </c>
      <c r="B278" s="41" t="s">
        <v>56</v>
      </c>
      <c r="C278" s="41"/>
      <c r="D278" s="44"/>
      <c r="E278" s="41">
        <v>1762</v>
      </c>
      <c r="F278" s="32">
        <f t="shared" si="54"/>
        <v>0</v>
      </c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66">
        <f t="shared" si="52"/>
        <v>0</v>
      </c>
      <c r="W278" s="33">
        <f aca="true" t="shared" si="55" ref="W278:W288">F278+G278+H278+I278+L278+N278+O278+P278+Q278+R278+S278+T278+U278+V278</f>
        <v>0</v>
      </c>
      <c r="X278" s="33">
        <f t="shared" si="49"/>
        <v>0</v>
      </c>
    </row>
    <row r="279" spans="1:24" ht="12.75">
      <c r="A279" s="38">
        <f t="shared" si="53"/>
        <v>20</v>
      </c>
      <c r="B279" s="32" t="s">
        <v>57</v>
      </c>
      <c r="C279" s="39"/>
      <c r="D279" s="57">
        <v>2.5</v>
      </c>
      <c r="E279" s="32">
        <v>1921</v>
      </c>
      <c r="F279" s="32">
        <f t="shared" si="54"/>
        <v>4802.5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49"/>
      <c r="V279" s="66">
        <f t="shared" si="52"/>
        <v>4505</v>
      </c>
      <c r="W279" s="33">
        <f t="shared" si="55"/>
        <v>9307.5</v>
      </c>
      <c r="X279" s="33">
        <f t="shared" si="49"/>
        <v>18615</v>
      </c>
    </row>
    <row r="280" spans="1:24" ht="12.75">
      <c r="A280" s="38">
        <f t="shared" si="53"/>
        <v>21</v>
      </c>
      <c r="B280" s="32" t="s">
        <v>58</v>
      </c>
      <c r="C280" s="39"/>
      <c r="D280" s="57">
        <v>1</v>
      </c>
      <c r="E280" s="32">
        <v>1921</v>
      </c>
      <c r="F280" s="32">
        <f t="shared" si="54"/>
        <v>1921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49">
        <f>F280/D280*0.35</f>
        <v>672.3499999999999</v>
      </c>
      <c r="U280" s="32"/>
      <c r="V280" s="66">
        <f aca="true" t="shared" si="56" ref="V280:V286">3723*D280-F280-L280-N280-U280</f>
        <v>1802</v>
      </c>
      <c r="W280" s="33">
        <f t="shared" si="55"/>
        <v>4395.35</v>
      </c>
      <c r="X280" s="33">
        <f t="shared" si="49"/>
        <v>8790.7</v>
      </c>
    </row>
    <row r="281" spans="1:24" ht="12.75">
      <c r="A281" s="38">
        <f t="shared" si="53"/>
        <v>22</v>
      </c>
      <c r="B281" s="32" t="s">
        <v>59</v>
      </c>
      <c r="C281" s="39"/>
      <c r="D281" s="32"/>
      <c r="E281" s="32">
        <v>1762</v>
      </c>
      <c r="F281" s="32">
        <f t="shared" si="54"/>
        <v>0</v>
      </c>
      <c r="G281" s="32"/>
      <c r="H281" s="32"/>
      <c r="I281" s="32"/>
      <c r="J281" s="32"/>
      <c r="K281" s="32"/>
      <c r="L281" s="32"/>
      <c r="M281" s="32"/>
      <c r="N281" s="49">
        <f aca="true" t="shared" si="57" ref="N281:N286">E281*M281/100</f>
        <v>0</v>
      </c>
      <c r="O281" s="32"/>
      <c r="P281" s="32"/>
      <c r="Q281" s="32"/>
      <c r="R281" s="32"/>
      <c r="S281" s="32"/>
      <c r="T281" s="32"/>
      <c r="U281" s="32"/>
      <c r="V281" s="66">
        <f t="shared" si="56"/>
        <v>0</v>
      </c>
      <c r="W281" s="33">
        <f t="shared" si="55"/>
        <v>0</v>
      </c>
      <c r="X281" s="33">
        <f t="shared" si="49"/>
        <v>0</v>
      </c>
    </row>
    <row r="282" spans="1:24" ht="12.75">
      <c r="A282" s="38">
        <f t="shared" si="53"/>
        <v>23</v>
      </c>
      <c r="B282" s="32" t="s">
        <v>60</v>
      </c>
      <c r="C282" s="39"/>
      <c r="D282" s="32">
        <v>0.5</v>
      </c>
      <c r="E282" s="32">
        <v>1921</v>
      </c>
      <c r="F282" s="32">
        <f t="shared" si="54"/>
        <v>960.5</v>
      </c>
      <c r="G282" s="32"/>
      <c r="H282" s="32"/>
      <c r="I282" s="32"/>
      <c r="J282" s="32"/>
      <c r="K282" s="32"/>
      <c r="L282" s="32"/>
      <c r="M282" s="32"/>
      <c r="N282" s="49">
        <f t="shared" si="57"/>
        <v>0</v>
      </c>
      <c r="O282" s="32"/>
      <c r="P282" s="32"/>
      <c r="Q282" s="32"/>
      <c r="R282" s="32"/>
      <c r="S282" s="32"/>
      <c r="T282" s="32"/>
      <c r="U282" s="32"/>
      <c r="V282" s="66">
        <f t="shared" si="56"/>
        <v>901</v>
      </c>
      <c r="W282" s="33">
        <f t="shared" si="55"/>
        <v>1861.5</v>
      </c>
      <c r="X282" s="33">
        <f t="shared" si="49"/>
        <v>3723</v>
      </c>
    </row>
    <row r="283" spans="1:24" ht="12.75">
      <c r="A283" s="38">
        <f t="shared" si="53"/>
        <v>24</v>
      </c>
      <c r="B283" s="32" t="s">
        <v>69</v>
      </c>
      <c r="C283" s="39"/>
      <c r="D283" s="32">
        <v>0.5</v>
      </c>
      <c r="E283" s="32">
        <v>1762</v>
      </c>
      <c r="F283" s="32">
        <f t="shared" si="54"/>
        <v>881</v>
      </c>
      <c r="G283" s="32"/>
      <c r="H283" s="32"/>
      <c r="I283" s="32"/>
      <c r="J283" s="32"/>
      <c r="K283" s="32"/>
      <c r="L283" s="32"/>
      <c r="M283" s="32"/>
      <c r="N283" s="49">
        <f t="shared" si="57"/>
        <v>0</v>
      </c>
      <c r="O283" s="32"/>
      <c r="P283" s="32"/>
      <c r="Q283" s="32"/>
      <c r="R283" s="32"/>
      <c r="S283" s="32"/>
      <c r="T283" s="32"/>
      <c r="U283" s="32"/>
      <c r="V283" s="66">
        <f t="shared" si="56"/>
        <v>980.5</v>
      </c>
      <c r="W283" s="33">
        <f t="shared" si="55"/>
        <v>1861.5</v>
      </c>
      <c r="X283" s="33">
        <f t="shared" si="49"/>
        <v>3723</v>
      </c>
    </row>
    <row r="284" spans="1:24" ht="12.75">
      <c r="A284" s="38">
        <f t="shared" si="53"/>
        <v>25</v>
      </c>
      <c r="B284" s="32" t="s">
        <v>61</v>
      </c>
      <c r="C284" s="39"/>
      <c r="D284" s="32">
        <v>1</v>
      </c>
      <c r="E284" s="32">
        <v>2238</v>
      </c>
      <c r="F284" s="32">
        <f t="shared" si="54"/>
        <v>2238</v>
      </c>
      <c r="G284" s="32"/>
      <c r="H284" s="32"/>
      <c r="I284" s="32"/>
      <c r="J284" s="32"/>
      <c r="K284" s="32"/>
      <c r="L284" s="32"/>
      <c r="M284" s="32"/>
      <c r="N284" s="49">
        <f t="shared" si="57"/>
        <v>0</v>
      </c>
      <c r="O284" s="32"/>
      <c r="P284" s="32"/>
      <c r="Q284" s="32"/>
      <c r="R284" s="32"/>
      <c r="S284" s="32"/>
      <c r="T284" s="32"/>
      <c r="U284" s="32"/>
      <c r="V284" s="66">
        <f t="shared" si="56"/>
        <v>1485</v>
      </c>
      <c r="W284" s="33">
        <f t="shared" si="55"/>
        <v>3723</v>
      </c>
      <c r="X284" s="33">
        <f t="shared" si="49"/>
        <v>7446</v>
      </c>
    </row>
    <row r="285" spans="1:24" ht="12.75">
      <c r="A285" s="38">
        <f t="shared" si="53"/>
        <v>26</v>
      </c>
      <c r="B285" s="32" t="s">
        <v>62</v>
      </c>
      <c r="C285" s="39"/>
      <c r="D285" s="32">
        <v>0.5</v>
      </c>
      <c r="E285" s="32">
        <v>2238</v>
      </c>
      <c r="F285" s="32">
        <f t="shared" si="54"/>
        <v>1119</v>
      </c>
      <c r="G285" s="32"/>
      <c r="H285" s="32"/>
      <c r="I285" s="32"/>
      <c r="J285" s="32"/>
      <c r="K285" s="32"/>
      <c r="L285" s="32"/>
      <c r="M285" s="32"/>
      <c r="N285" s="49">
        <f t="shared" si="57"/>
        <v>0</v>
      </c>
      <c r="O285" s="32"/>
      <c r="P285" s="32"/>
      <c r="Q285" s="32"/>
      <c r="R285" s="32"/>
      <c r="S285" s="32"/>
      <c r="T285" s="32"/>
      <c r="U285" s="32"/>
      <c r="V285" s="66">
        <f t="shared" si="56"/>
        <v>742.5</v>
      </c>
      <c r="W285" s="33">
        <f t="shared" si="55"/>
        <v>1861.5</v>
      </c>
      <c r="X285" s="33">
        <f t="shared" si="49"/>
        <v>3723</v>
      </c>
    </row>
    <row r="286" spans="1:24" ht="12.75">
      <c r="A286" s="38">
        <f t="shared" si="53"/>
        <v>27</v>
      </c>
      <c r="B286" s="44" t="s">
        <v>63</v>
      </c>
      <c r="C286" s="32"/>
      <c r="D286" s="32">
        <v>1</v>
      </c>
      <c r="E286" s="32">
        <v>2079</v>
      </c>
      <c r="F286" s="32">
        <f t="shared" si="54"/>
        <v>2079</v>
      </c>
      <c r="G286" s="32"/>
      <c r="H286" s="32"/>
      <c r="I286" s="32"/>
      <c r="J286" s="32"/>
      <c r="K286" s="32">
        <v>10</v>
      </c>
      <c r="L286" s="49">
        <f>F286*K286/100</f>
        <v>207.9</v>
      </c>
      <c r="M286" s="32"/>
      <c r="N286" s="49">
        <f t="shared" si="57"/>
        <v>0</v>
      </c>
      <c r="O286" s="32"/>
      <c r="P286" s="32"/>
      <c r="Q286" s="32"/>
      <c r="R286" s="32"/>
      <c r="S286" s="32"/>
      <c r="T286" s="32"/>
      <c r="U286" s="32"/>
      <c r="V286" s="66">
        <f t="shared" si="56"/>
        <v>1436.1</v>
      </c>
      <c r="W286" s="33">
        <f t="shared" si="55"/>
        <v>3723</v>
      </c>
      <c r="X286" s="33">
        <f t="shared" si="49"/>
        <v>7446</v>
      </c>
    </row>
    <row r="287" spans="1:24" ht="12.75">
      <c r="A287" s="38">
        <f t="shared" si="53"/>
        <v>28</v>
      </c>
      <c r="B287" s="44" t="s">
        <v>74</v>
      </c>
      <c r="C287" s="32"/>
      <c r="D287" s="32">
        <v>0.5</v>
      </c>
      <c r="E287" s="32">
        <v>2555</v>
      </c>
      <c r="F287" s="32">
        <f t="shared" si="54"/>
        <v>1277.5</v>
      </c>
      <c r="G287" s="32"/>
      <c r="H287" s="32"/>
      <c r="I287" s="33"/>
      <c r="J287" s="32"/>
      <c r="K287" s="32"/>
      <c r="L287" s="50"/>
      <c r="M287" s="32"/>
      <c r="N287" s="32">
        <f>F287*M287/100</f>
        <v>0</v>
      </c>
      <c r="O287" s="32"/>
      <c r="P287" s="32"/>
      <c r="Q287" s="32"/>
      <c r="R287" s="32"/>
      <c r="S287" s="32"/>
      <c r="T287" s="32"/>
      <c r="U287" s="32"/>
      <c r="V287" s="66">
        <f>3723*D287-F287-I287</f>
        <v>584</v>
      </c>
      <c r="W287" s="33">
        <f t="shared" si="55"/>
        <v>1861.5</v>
      </c>
      <c r="X287" s="33">
        <f t="shared" si="49"/>
        <v>3723</v>
      </c>
    </row>
    <row r="288" spans="1:24" ht="12.75">
      <c r="A288" s="38">
        <f t="shared" si="53"/>
        <v>29</v>
      </c>
      <c r="B288" s="44" t="s">
        <v>38</v>
      </c>
      <c r="C288" s="32"/>
      <c r="D288" s="32">
        <v>0.5</v>
      </c>
      <c r="E288" s="32">
        <v>2890</v>
      </c>
      <c r="F288" s="32">
        <f t="shared" si="54"/>
        <v>1445</v>
      </c>
      <c r="G288" s="32"/>
      <c r="H288" s="32">
        <f>F288*0.2</f>
        <v>289</v>
      </c>
      <c r="I288" s="32">
        <f>F288*0.3</f>
        <v>433.5</v>
      </c>
      <c r="J288" s="32"/>
      <c r="K288" s="32"/>
      <c r="L288" s="32"/>
      <c r="M288" s="32"/>
      <c r="N288" s="32"/>
      <c r="O288" s="32">
        <f>F288*0.15</f>
        <v>216.75</v>
      </c>
      <c r="P288" s="32"/>
      <c r="Q288" s="32"/>
      <c r="R288" s="32"/>
      <c r="S288" s="32"/>
      <c r="T288" s="32"/>
      <c r="U288" s="32"/>
      <c r="V288" s="66"/>
      <c r="W288" s="33">
        <f t="shared" si="55"/>
        <v>2384.25</v>
      </c>
      <c r="X288" s="33">
        <f t="shared" si="49"/>
        <v>4768.5</v>
      </c>
    </row>
    <row r="289" spans="1:26" ht="12.75">
      <c r="A289" s="31"/>
      <c r="B289" s="45" t="s">
        <v>65</v>
      </c>
      <c r="C289" s="32"/>
      <c r="D289" s="32">
        <f>SUM(D273:D288)</f>
        <v>16</v>
      </c>
      <c r="E289" s="32"/>
      <c r="F289" s="33">
        <f>SUM(F273:F288)</f>
        <v>33833.5</v>
      </c>
      <c r="G289" s="33">
        <f>SUM(G273:G288)</f>
        <v>0</v>
      </c>
      <c r="H289" s="33">
        <f>SUM(H273:H288)</f>
        <v>289</v>
      </c>
      <c r="I289" s="33">
        <f>SUM(I273:I288)</f>
        <v>433.5</v>
      </c>
      <c r="J289" s="33">
        <f>SUM(J273:J288)</f>
        <v>0</v>
      </c>
      <c r="K289" s="33"/>
      <c r="L289" s="33">
        <f>SUM(L273:L288)</f>
        <v>207.9</v>
      </c>
      <c r="M289" s="33"/>
      <c r="N289" s="33">
        <f aca="true" t="shared" si="58" ref="N289:V289">SUM(N273:N288)</f>
        <v>0</v>
      </c>
      <c r="O289" s="33">
        <f t="shared" si="58"/>
        <v>216.75</v>
      </c>
      <c r="P289" s="33">
        <f t="shared" si="58"/>
        <v>0</v>
      </c>
      <c r="Q289" s="33">
        <f t="shared" si="58"/>
        <v>0</v>
      </c>
      <c r="R289" s="33">
        <f t="shared" si="58"/>
        <v>0</v>
      </c>
      <c r="S289" s="33">
        <f t="shared" si="58"/>
        <v>0</v>
      </c>
      <c r="T289" s="33">
        <f t="shared" si="58"/>
        <v>1344.6999999999998</v>
      </c>
      <c r="U289" s="33">
        <f t="shared" si="58"/>
        <v>0</v>
      </c>
      <c r="V289" s="33">
        <f t="shared" si="58"/>
        <v>25110.1</v>
      </c>
      <c r="W289" s="33">
        <f>SUM(W273:W288)</f>
        <v>61435.45</v>
      </c>
      <c r="X289" s="33">
        <f>SUM(X273:X288)</f>
        <v>122870.9</v>
      </c>
      <c r="Y289" s="60"/>
      <c r="Z289" s="59"/>
    </row>
    <row r="290" spans="1:26" ht="12.75">
      <c r="A290" s="39"/>
      <c r="B290" s="45" t="s">
        <v>66</v>
      </c>
      <c r="C290" s="39"/>
      <c r="D290" s="40">
        <f>D259+D260+D261+D262+D263+D264+D265+D269+D270+D271+D272+D289</f>
        <v>42.16666666666667</v>
      </c>
      <c r="E290" s="39"/>
      <c r="F290" s="40">
        <f>F259+F260+F261+F262+F263+F264+F265+F269+F270+F271+F272+F289</f>
        <v>136977.78000000003</v>
      </c>
      <c r="G290" s="40">
        <f>G259+G260+G261+G262+G263+G264+G265+G269+G270+G271+G272+G289</f>
        <v>20628.856</v>
      </c>
      <c r="H290" s="40">
        <f>H259+H260+H261+H262+H263+H264+H265+H269+H270+H271+H272+H289</f>
        <v>289</v>
      </c>
      <c r="I290" s="40">
        <f>I259+I260+I261+I262+I263+I264+I265+I269+I270+I271+I272+I289</f>
        <v>21665.165000000005</v>
      </c>
      <c r="J290" s="40">
        <f>J259+J260+J261+J262+J263+J264+J265+J269+J270+J271+J272+J289</f>
        <v>0</v>
      </c>
      <c r="K290" s="40"/>
      <c r="L290" s="40">
        <f>L259+L260+L261+L262+L263+L264+L265+L269+L270+L271+L272+L289</f>
        <v>207.9</v>
      </c>
      <c r="M290" s="40"/>
      <c r="N290" s="40">
        <f aca="true" t="shared" si="59" ref="N290:V290">N259+N260+N261+N262+N263+N264+N265+N269+N270+N271+N272+N289</f>
        <v>0</v>
      </c>
      <c r="O290" s="40">
        <f t="shared" si="59"/>
        <v>216.75</v>
      </c>
      <c r="P290" s="40">
        <f t="shared" si="59"/>
        <v>7615.2</v>
      </c>
      <c r="Q290" s="40">
        <f t="shared" si="59"/>
        <v>4908.01</v>
      </c>
      <c r="R290" s="40">
        <f t="shared" si="59"/>
        <v>0</v>
      </c>
      <c r="S290" s="40">
        <f t="shared" si="59"/>
        <v>0</v>
      </c>
      <c r="T290" s="40">
        <f t="shared" si="59"/>
        <v>1344.6999999999998</v>
      </c>
      <c r="U290" s="40">
        <f t="shared" si="59"/>
        <v>0</v>
      </c>
      <c r="V290" s="40">
        <f t="shared" si="59"/>
        <v>25110.1</v>
      </c>
      <c r="W290" s="40">
        <f>W259+W260+W261+W262+W263+W264+W265+W269+W270+W271+W272+W289</f>
        <v>218963.461</v>
      </c>
      <c r="X290" s="40">
        <f>X259+X260+X261+X262+X263+X264+X265+X269+X270+X272+X289</f>
        <v>435219.542</v>
      </c>
      <c r="Y290" s="63">
        <f>Y269+20463.62+53989.45</f>
        <v>218963.46000000002</v>
      </c>
      <c r="Z290" s="51">
        <f>Y290-W290</f>
        <v>-0.0009999999892897904</v>
      </c>
    </row>
    <row r="291" spans="1:24" ht="12.75">
      <c r="A291" s="42"/>
      <c r="B291" s="43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1:24" ht="12.75">
      <c r="A292" s="42"/>
      <c r="B292" s="43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2:22" ht="12.75">
      <c r="B293" t="s">
        <v>68</v>
      </c>
      <c r="E293" s="9"/>
      <c r="F293" s="7"/>
      <c r="G293" s="7"/>
      <c r="H293" s="9"/>
      <c r="I293" s="9"/>
      <c r="J293" s="9"/>
      <c r="K293" s="9"/>
      <c r="L293" s="9"/>
      <c r="M293" s="9"/>
      <c r="N293" s="9"/>
      <c r="R293" s="72" t="str">
        <f>R53</f>
        <v>Л.В. Гаврилюк</v>
      </c>
      <c r="S293" s="72"/>
      <c r="T293" s="14"/>
      <c r="U293" s="14"/>
      <c r="V293" s="14"/>
    </row>
    <row r="294" spans="5:22" ht="12.75">
      <c r="E294" s="14"/>
      <c r="F294" s="73" t="s">
        <v>9</v>
      </c>
      <c r="G294" s="73"/>
      <c r="H294" s="14"/>
      <c r="I294" s="14"/>
      <c r="J294" s="14"/>
      <c r="K294" s="14"/>
      <c r="L294" s="14"/>
      <c r="M294" s="14"/>
      <c r="N294" s="14"/>
      <c r="R294" s="74" t="s">
        <v>39</v>
      </c>
      <c r="S294" s="74"/>
      <c r="T294" s="10"/>
      <c r="U294" s="10"/>
      <c r="V294" s="10"/>
    </row>
    <row r="296" spans="2:22" ht="12.75">
      <c r="B296" t="s">
        <v>40</v>
      </c>
      <c r="E296" s="9"/>
      <c r="F296" s="7"/>
      <c r="G296" s="7"/>
      <c r="H296" s="9"/>
      <c r="I296" s="9"/>
      <c r="J296" s="9"/>
      <c r="K296" s="9"/>
      <c r="L296" s="9"/>
      <c r="M296" s="9"/>
      <c r="N296" s="9"/>
      <c r="R296" s="72" t="str">
        <f>R56</f>
        <v>Л.С. Черниш</v>
      </c>
      <c r="S296" s="72"/>
      <c r="T296" s="14"/>
      <c r="U296" s="14"/>
      <c r="V296" s="14"/>
    </row>
    <row r="297" spans="6:22" ht="12.75">
      <c r="F297" s="73" t="s">
        <v>9</v>
      </c>
      <c r="G297" s="73"/>
      <c r="H297" s="14"/>
      <c r="I297" s="14"/>
      <c r="J297" s="14"/>
      <c r="K297" s="14"/>
      <c r="L297" s="14"/>
      <c r="M297" s="14"/>
      <c r="N297" s="14"/>
      <c r="R297" s="74" t="s">
        <v>39</v>
      </c>
      <c r="S297" s="74"/>
      <c r="T297" s="10"/>
      <c r="U297" s="10"/>
      <c r="V297" s="10"/>
    </row>
    <row r="298" ht="12.75">
      <c r="A298" t="s">
        <v>12</v>
      </c>
    </row>
    <row r="304" spans="22:24" ht="12.75">
      <c r="V304" t="s">
        <v>95</v>
      </c>
      <c r="X304" s="70">
        <f>X50+W110+X170+W230+X290</f>
        <v>2734867.1629999997</v>
      </c>
    </row>
    <row r="315" ht="12.75" customHeight="1"/>
    <row r="316" ht="12.75" customHeight="1"/>
    <row r="322" ht="12.75" customHeight="1"/>
    <row r="323" ht="12.75" customHeight="1"/>
  </sheetData>
  <mergeCells count="110">
    <mergeCell ref="P136:P138"/>
    <mergeCell ref="Q136:Q138"/>
    <mergeCell ref="R136:R138"/>
    <mergeCell ref="S136:S138"/>
    <mergeCell ref="O135:V135"/>
    <mergeCell ref="V136:V138"/>
    <mergeCell ref="U16:U18"/>
    <mergeCell ref="R54:S54"/>
    <mergeCell ref="R57:S57"/>
    <mergeCell ref="R56:S56"/>
    <mergeCell ref="T136:T138"/>
    <mergeCell ref="U136:U138"/>
    <mergeCell ref="R113:S113"/>
    <mergeCell ref="O136:O138"/>
    <mergeCell ref="K196:L197"/>
    <mergeCell ref="S196:S198"/>
    <mergeCell ref="H196:H198"/>
    <mergeCell ref="I196:I198"/>
    <mergeCell ref="J196:J198"/>
    <mergeCell ref="K76:L77"/>
    <mergeCell ref="G75:N75"/>
    <mergeCell ref="G76:G78"/>
    <mergeCell ref="H76:H78"/>
    <mergeCell ref="I76:I78"/>
    <mergeCell ref="J76:J78"/>
    <mergeCell ref="M76:N77"/>
    <mergeCell ref="O15:V15"/>
    <mergeCell ref="V16:V18"/>
    <mergeCell ref="R53:S53"/>
    <mergeCell ref="T196:T198"/>
    <mergeCell ref="O16:O18"/>
    <mergeCell ref="P16:P18"/>
    <mergeCell ref="Q16:Q18"/>
    <mergeCell ref="R16:R18"/>
    <mergeCell ref="S16:S18"/>
    <mergeCell ref="T16:T18"/>
    <mergeCell ref="F54:G54"/>
    <mergeCell ref="G15:N15"/>
    <mergeCell ref="G16:G18"/>
    <mergeCell ref="H16:H18"/>
    <mergeCell ref="I16:I18"/>
    <mergeCell ref="J16:J18"/>
    <mergeCell ref="K16:L17"/>
    <mergeCell ref="M16:N17"/>
    <mergeCell ref="F57:G57"/>
    <mergeCell ref="O75:V75"/>
    <mergeCell ref="V76:V78"/>
    <mergeCell ref="P76:P78"/>
    <mergeCell ref="Q76:Q78"/>
    <mergeCell ref="R76:R78"/>
    <mergeCell ref="S76:S78"/>
    <mergeCell ref="U76:U78"/>
    <mergeCell ref="T76:T78"/>
    <mergeCell ref="O76:O78"/>
    <mergeCell ref="F114:G114"/>
    <mergeCell ref="R114:S114"/>
    <mergeCell ref="F117:G117"/>
    <mergeCell ref="R117:S117"/>
    <mergeCell ref="R116:S116"/>
    <mergeCell ref="G135:N135"/>
    <mergeCell ref="G136:G138"/>
    <mergeCell ref="H136:H138"/>
    <mergeCell ref="I136:I138"/>
    <mergeCell ref="J136:J138"/>
    <mergeCell ref="K136:L137"/>
    <mergeCell ref="M136:N137"/>
    <mergeCell ref="R176:S176"/>
    <mergeCell ref="F177:G177"/>
    <mergeCell ref="R177:S177"/>
    <mergeCell ref="R173:S173"/>
    <mergeCell ref="F174:G174"/>
    <mergeCell ref="R174:S174"/>
    <mergeCell ref="O195:V195"/>
    <mergeCell ref="V196:V198"/>
    <mergeCell ref="U196:U198"/>
    <mergeCell ref="M196:N197"/>
    <mergeCell ref="O196:O198"/>
    <mergeCell ref="P196:P198"/>
    <mergeCell ref="Q196:Q198"/>
    <mergeCell ref="R196:R198"/>
    <mergeCell ref="G195:N195"/>
    <mergeCell ref="G196:G198"/>
    <mergeCell ref="R233:S233"/>
    <mergeCell ref="F234:G234"/>
    <mergeCell ref="R236:S236"/>
    <mergeCell ref="F237:G237"/>
    <mergeCell ref="R234:S234"/>
    <mergeCell ref="R237:S237"/>
    <mergeCell ref="G255:N255"/>
    <mergeCell ref="O255:V255"/>
    <mergeCell ref="G256:G258"/>
    <mergeCell ref="H256:H258"/>
    <mergeCell ref="I256:I258"/>
    <mergeCell ref="J256:J258"/>
    <mergeCell ref="K256:L257"/>
    <mergeCell ref="M256:N257"/>
    <mergeCell ref="O256:O258"/>
    <mergeCell ref="P256:P258"/>
    <mergeCell ref="V256:V258"/>
    <mergeCell ref="R293:S293"/>
    <mergeCell ref="F294:G294"/>
    <mergeCell ref="R294:S294"/>
    <mergeCell ref="Q256:Q258"/>
    <mergeCell ref="R256:R258"/>
    <mergeCell ref="S256:S258"/>
    <mergeCell ref="T256:T258"/>
    <mergeCell ref="R296:S296"/>
    <mergeCell ref="F297:G297"/>
    <mergeCell ref="R297:S297"/>
    <mergeCell ref="U256:U258"/>
  </mergeCells>
  <printOptions/>
  <pageMargins left="0" right="0" top="0.1968503937007874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2018-01-24T09:18:00Z</cp:lastPrinted>
  <dcterms:created xsi:type="dcterms:W3CDTF">2010-10-12T17:13:59Z</dcterms:created>
  <dcterms:modified xsi:type="dcterms:W3CDTF">2018-01-24T09:34:21Z</dcterms:modified>
  <cp:category/>
  <cp:version/>
  <cp:contentType/>
  <cp:contentStatus/>
</cp:coreProperties>
</file>