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597" activeTab="3"/>
  </bookViews>
  <sheets>
    <sheet name="2020 рік" sheetId="1" r:id="rId1"/>
    <sheet name="Миньківці" sheetId="2" r:id="rId2"/>
    <sheet name="2021 рік" sheetId="3" r:id="rId3"/>
    <sheet name="паспорт" sheetId="4" r:id="rId4"/>
    <sheet name="чисельність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<sst xmlns="http://schemas.openxmlformats.org/spreadsheetml/2006/main" count="747" uniqueCount="483">
  <si>
    <t>Класні журнали</t>
  </si>
  <si>
    <t>од вим</t>
  </si>
  <si>
    <t>шт.</t>
  </si>
  <si>
    <t>к-сть</t>
  </si>
  <si>
    <t>грн.</t>
  </si>
  <si>
    <t>Книги, меню</t>
  </si>
  <si>
    <t>Атестити, свідоцтва</t>
  </si>
  <si>
    <t>Підписка</t>
  </si>
  <si>
    <t>Канцтовари</t>
  </si>
  <si>
    <t>Запчастини</t>
  </si>
  <si>
    <t>Посуд</t>
  </si>
  <si>
    <t>Миючі дезинфікуючі засоби</t>
  </si>
  <si>
    <t>Госптовари</t>
  </si>
  <si>
    <t>Матеріали для ремонту</t>
  </si>
  <si>
    <t>Меблі</t>
  </si>
  <si>
    <t>Іграшки</t>
  </si>
  <si>
    <t>Спортінвентар</t>
  </si>
  <si>
    <t>Електротовари</t>
  </si>
  <si>
    <t>Модем, кабель, антена</t>
  </si>
  <si>
    <t>Паливно-мастильні матеріали</t>
  </si>
  <si>
    <t>літр</t>
  </si>
  <si>
    <t>Вогнегасники</t>
  </si>
  <si>
    <t>Медикаменти</t>
  </si>
  <si>
    <t>шини</t>
  </si>
  <si>
    <t>файли</t>
  </si>
  <si>
    <t>папір</t>
  </si>
  <si>
    <t>крейда</t>
  </si>
  <si>
    <t>кг.</t>
  </si>
  <si>
    <t>чашки</t>
  </si>
  <si>
    <t>миски</t>
  </si>
  <si>
    <t>ложки, вилки</t>
  </si>
  <si>
    <t>дошка роздаточна</t>
  </si>
  <si>
    <t>сушка для посуду</t>
  </si>
  <si>
    <t>підноси</t>
  </si>
  <si>
    <t>ножі</t>
  </si>
  <si>
    <t>сковорода</t>
  </si>
  <si>
    <t>мило рідке</t>
  </si>
  <si>
    <t>пральний порошок</t>
  </si>
  <si>
    <t>миюче</t>
  </si>
  <si>
    <t>чистяще</t>
  </si>
  <si>
    <t>білизна</t>
  </si>
  <si>
    <t>дезинфікуюче</t>
  </si>
  <si>
    <t>замки різні</t>
  </si>
  <si>
    <t>віники</t>
  </si>
  <si>
    <t>вапно хлорне</t>
  </si>
  <si>
    <t>електроди</t>
  </si>
  <si>
    <t>лампи люмінісцентні</t>
  </si>
  <si>
    <t>енергозберігаючі лампи</t>
  </si>
  <si>
    <t>вага</t>
  </si>
  <si>
    <t>м кв</t>
  </si>
  <si>
    <t>електролампочки</t>
  </si>
  <si>
    <t>фарба, розчинник</t>
  </si>
  <si>
    <t>фарба емульсія</t>
  </si>
  <si>
    <t>цемент</t>
  </si>
  <si>
    <t>шпаклівка</t>
  </si>
  <si>
    <t>грунтовка</t>
  </si>
  <si>
    <t>сітка армувальна</t>
  </si>
  <si>
    <t>цвяхи, саморізи</t>
  </si>
  <si>
    <t>плитка облицювальна</t>
  </si>
  <si>
    <t>труби, згони</t>
  </si>
  <si>
    <t>лист</t>
  </si>
  <si>
    <t>м куб</t>
  </si>
  <si>
    <t>м</t>
  </si>
  <si>
    <t xml:space="preserve">вапно   </t>
  </si>
  <si>
    <t>гіпсокартон</t>
  </si>
  <si>
    <t>рулон</t>
  </si>
  <si>
    <t>вікна металопластикові</t>
  </si>
  <si>
    <t>подушки</t>
  </si>
  <si>
    <t>одіяла</t>
  </si>
  <si>
    <t>халати</t>
  </si>
  <si>
    <t>доріжка</t>
  </si>
  <si>
    <t>комплект постільний</t>
  </si>
  <si>
    <t>матраци</t>
  </si>
  <si>
    <t>рушник</t>
  </si>
  <si>
    <t>покривала</t>
  </si>
  <si>
    <t>м'ячі</t>
  </si>
  <si>
    <t>скакалки</t>
  </si>
  <si>
    <t>мати</t>
  </si>
  <si>
    <t>стіл тенісний</t>
  </si>
  <si>
    <t>провід електричний</t>
  </si>
  <si>
    <t>електрорушник</t>
  </si>
  <si>
    <t>КЕКВ 1133</t>
  </si>
  <si>
    <t>діто-дні</t>
  </si>
  <si>
    <t>грн</t>
  </si>
  <si>
    <t>діти</t>
  </si>
  <si>
    <t>малозабезпечені</t>
  </si>
  <si>
    <t>категорія</t>
  </si>
  <si>
    <t>діти-сироти</t>
  </si>
  <si>
    <t>Підвіз учнів</t>
  </si>
  <si>
    <t>Підвіз вчителів</t>
  </si>
  <si>
    <t>Страхування автобуса</t>
  </si>
  <si>
    <t>Оплата телефонного зв'язку</t>
  </si>
  <si>
    <t>абонплата</t>
  </si>
  <si>
    <t>оплата Інтернет</t>
  </si>
  <si>
    <t>міжміські розмови</t>
  </si>
  <si>
    <t>Пеерзарядка вогнегасників</t>
  </si>
  <si>
    <t>Обслуговування газової котельні</t>
  </si>
  <si>
    <t>Страхування дітей-сиріт</t>
  </si>
  <si>
    <t>Вогнезахисна обробка</t>
  </si>
  <si>
    <t>Ремонт грозовідводів</t>
  </si>
  <si>
    <t>Обстеження димоходів, вентиляцій</t>
  </si>
  <si>
    <t>Заземлення</t>
  </si>
  <si>
    <t>Курси на 1 місяць</t>
  </si>
  <si>
    <t>Курси на 2 тижні</t>
  </si>
  <si>
    <t>ціна</t>
  </si>
  <si>
    <t>Оплата електроенергії</t>
  </si>
  <si>
    <t>кВтгод</t>
  </si>
  <si>
    <t>Вуггілля</t>
  </si>
  <si>
    <t>Дрова</t>
  </si>
  <si>
    <t>Доставка дров</t>
  </si>
  <si>
    <t>Виплати дітям-сиротам</t>
  </si>
  <si>
    <t>зміни</t>
  </si>
  <si>
    <t>Всього</t>
  </si>
  <si>
    <t>відра прості</t>
  </si>
  <si>
    <t>клей для плитки</t>
  </si>
  <si>
    <t>крани до умивальників</t>
  </si>
  <si>
    <t>металопрофіль</t>
  </si>
  <si>
    <t>розетеки, вимикачі</t>
  </si>
  <si>
    <t>світильники</t>
  </si>
  <si>
    <t>Печатка</t>
  </si>
  <si>
    <t>Виготовлення атестатів та свідоцтв</t>
  </si>
  <si>
    <t>Перевірка вимірювальних приладів</t>
  </si>
  <si>
    <t>Вивіз нечистот</t>
  </si>
  <si>
    <t>лінолеум</t>
  </si>
  <si>
    <t>двері дерев'яні</t>
  </si>
  <si>
    <t>зошит</t>
  </si>
  <si>
    <t>ватман</t>
  </si>
  <si>
    <t>ресори</t>
  </si>
  <si>
    <t>чайник</t>
  </si>
  <si>
    <t>друшлак</t>
  </si>
  <si>
    <t>пила циркулярна</t>
  </si>
  <si>
    <t xml:space="preserve">банок </t>
  </si>
  <si>
    <t>доски, штахети</t>
  </si>
  <si>
    <t>щебінь</t>
  </si>
  <si>
    <t>електродрель</t>
  </si>
  <si>
    <t>електром'ясорубка</t>
  </si>
  <si>
    <t>диферинційні вимикачі</t>
  </si>
  <si>
    <t>Встановлення пожежної сигналізації</t>
  </si>
  <si>
    <t>Виміри опору ізоляції</t>
  </si>
  <si>
    <t>Заправка картриджів</t>
  </si>
  <si>
    <t>Свідоцтво на право власності на землю</t>
  </si>
  <si>
    <t>Дератизація</t>
  </si>
  <si>
    <t>КЕКВ 2120 Нарахування на заробітну плату</t>
  </si>
  <si>
    <t>КЕКВ 2111 Заробітна плата</t>
  </si>
  <si>
    <t>КЕКВ 2210</t>
  </si>
  <si>
    <t>КЕКВ 2240</t>
  </si>
  <si>
    <t>Курси на 3 тижні</t>
  </si>
  <si>
    <t>Курси індивідуальні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</si>
  <si>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</si>
  <si>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</si>
  <si>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</si>
  <si>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</si>
  <si>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</si>
  <si>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</si>
  <si>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</si>
  <si>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</si>
  <si>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папка сегрегатор</t>
  </si>
  <si>
    <t>картридж</t>
  </si>
  <si>
    <t>книги канцелярські</t>
  </si>
  <si>
    <t>стартер із запчастинами</t>
  </si>
  <si>
    <t>рубильник автомат</t>
  </si>
  <si>
    <t>доводчик до дверей</t>
  </si>
  <si>
    <t>круг наждачний</t>
  </si>
  <si>
    <t>відро</t>
  </si>
  <si>
    <t>двері металеві</t>
  </si>
  <si>
    <t>стовпчик металевий</t>
  </si>
  <si>
    <t>унітаз</t>
  </si>
  <si>
    <t>умивальник</t>
  </si>
  <si>
    <t>сітка для огорожі</t>
  </si>
  <si>
    <t>пінопласт</t>
  </si>
  <si>
    <t>підвіконники до вікон металопластикових</t>
  </si>
  <si>
    <t>рубероїд</t>
  </si>
  <si>
    <t>гирі</t>
  </si>
  <si>
    <t>сітка волейбольна, футбольна</t>
  </si>
  <si>
    <t>праска</t>
  </si>
  <si>
    <t>підключення до мережі Інтернет</t>
  </si>
  <si>
    <t>Атестація робочих місць</t>
  </si>
  <si>
    <t>Програмний комплекс "Курс"</t>
  </si>
  <si>
    <t>Курси на 2 тижні  ДНЗ</t>
  </si>
  <si>
    <t>Курси 1 тиждень в Хмельницькому</t>
  </si>
  <si>
    <t>Оплата електроопалення</t>
  </si>
  <si>
    <t>КЕКВ 2250</t>
  </si>
  <si>
    <t>Всього:</t>
  </si>
  <si>
    <t>колісники</t>
  </si>
  <si>
    <t>ремені</t>
  </si>
  <si>
    <t>витяжка електрична</t>
  </si>
  <si>
    <t>Реєстрація автобуса</t>
  </si>
  <si>
    <t>КЕКВ 2271</t>
  </si>
  <si>
    <t>електрокомфорки</t>
  </si>
  <si>
    <t>КЕКВ 2730</t>
  </si>
  <si>
    <t>Ремонт комп'ютера</t>
  </si>
  <si>
    <t>місцевий бюджет</t>
  </si>
  <si>
    <t>фільтри паливні</t>
  </si>
  <si>
    <t xml:space="preserve">книги   </t>
  </si>
  <si>
    <t>відро емальоване</t>
  </si>
  <si>
    <t>інвентар у майстерні</t>
  </si>
  <si>
    <t>тени до ел плит, ел котла</t>
  </si>
  <si>
    <t>матеріали для газових котелень</t>
  </si>
  <si>
    <t xml:space="preserve">тачка   </t>
  </si>
  <si>
    <t>лопати, граблі</t>
  </si>
  <si>
    <t>багети, плінтуси</t>
  </si>
  <si>
    <t>скловата</t>
  </si>
  <si>
    <t>профіль (рейки)</t>
  </si>
  <si>
    <t>риглі металеві</t>
  </si>
  <si>
    <t>секції з бетону</t>
  </si>
  <si>
    <t>бітум</t>
  </si>
  <si>
    <t>М'який інвентар     (немає нічого)</t>
  </si>
  <si>
    <t>мішки спальні</t>
  </si>
  <si>
    <t>палатки</t>
  </si>
  <si>
    <t>електроконвектор</t>
  </si>
  <si>
    <t>полосмок</t>
  </si>
  <si>
    <t>Масло моторне</t>
  </si>
  <si>
    <t>Технічнеобслуговування автобусів</t>
  </si>
  <si>
    <t>Техогляд автобусів</t>
  </si>
  <si>
    <t>Передрейсовий огляд</t>
  </si>
  <si>
    <t>Обслуговування пожежної сигналізації</t>
  </si>
  <si>
    <t>Ремонт електрообладнання та електропроводки</t>
  </si>
  <si>
    <t>Порізка лісоматеріалів</t>
  </si>
  <si>
    <t>ПОТОЧНІ РЕМОНТИ</t>
  </si>
  <si>
    <t>Змагання, олімпіади учнів</t>
  </si>
  <si>
    <t>гКал</t>
  </si>
  <si>
    <t>навчання по цивільній обороні</t>
  </si>
  <si>
    <t>щітки</t>
  </si>
  <si>
    <t>мікрофон</t>
  </si>
  <si>
    <t>лічильник для води</t>
  </si>
  <si>
    <t>гранітний відсів</t>
  </si>
  <si>
    <t>мийка                   (бак до станції )</t>
  </si>
  <si>
    <t>електролічильник</t>
  </si>
  <si>
    <t>КЕКВ 2800 Інші поточні видатки</t>
  </si>
  <si>
    <t xml:space="preserve">Проїзд на роботу </t>
  </si>
  <si>
    <t>освітня субвенція</t>
  </si>
  <si>
    <t>учні 1-4 класи</t>
  </si>
  <si>
    <t>учні АТО</t>
  </si>
  <si>
    <t>діти АТО ДНЗ</t>
  </si>
  <si>
    <t>діти з багатод сімей ДНЗ</t>
  </si>
  <si>
    <t>діти не пільгові категорії ДНЗ</t>
  </si>
  <si>
    <t>діти малозаб і сироди ДНЗ</t>
  </si>
  <si>
    <t>бензокоса</t>
  </si>
  <si>
    <t>вогнегасники</t>
  </si>
  <si>
    <t>Зарплата пед працівників</t>
  </si>
  <si>
    <t>Зарплата тех працівників</t>
  </si>
  <si>
    <t>Зарплата ДНЗ</t>
  </si>
  <si>
    <t>Нарахування на зарплату пед працівників</t>
  </si>
  <si>
    <t>Нарахування на зарплату тех працівників</t>
  </si>
  <si>
    <t>Нарахування на зарплату ДНЗ</t>
  </si>
  <si>
    <t>Семінари</t>
  </si>
  <si>
    <t>Оплата природного газу ЗОШ</t>
  </si>
  <si>
    <t>Оплата природного газу ДНЗ</t>
  </si>
  <si>
    <t>КЕКВ 2282 Окремі заходи по реалізації державних програм</t>
  </si>
  <si>
    <t>лабораторне обладнання для кабінету біології</t>
  </si>
  <si>
    <t>парти та стільці</t>
  </si>
  <si>
    <t xml:space="preserve">станки </t>
  </si>
  <si>
    <t>Курси НУШ</t>
  </si>
  <si>
    <t>жалюзі</t>
  </si>
  <si>
    <t>каструлі, миски металеві</t>
  </si>
  <si>
    <t>інвентар інший</t>
  </si>
  <si>
    <t>Нарахування на додаткову осв субвенцію</t>
  </si>
  <si>
    <t>Зарплата тех місц бюджет</t>
  </si>
  <si>
    <t>Нарахув зарплата тех місц бюджет</t>
  </si>
  <si>
    <t>ламінат</t>
  </si>
  <si>
    <t>Технічне обслуговування газових котелень</t>
  </si>
  <si>
    <t>конфорки до електроплит</t>
  </si>
  <si>
    <t>плита ОСБ</t>
  </si>
  <si>
    <t xml:space="preserve">Поточний ремонт </t>
  </si>
  <si>
    <t>Інклюзія</t>
  </si>
  <si>
    <t>Нарахування на інклюзію</t>
  </si>
  <si>
    <t>випрамляч напруги</t>
  </si>
  <si>
    <t>вішалка</t>
  </si>
  <si>
    <t>шафа вчительська</t>
  </si>
  <si>
    <t>стелаж книжковий</t>
  </si>
  <si>
    <t>пєчка в салон</t>
  </si>
  <si>
    <t>впровадження локальної мережі Інтернет</t>
  </si>
  <si>
    <t>На інклюзію ЗОШ</t>
  </si>
  <si>
    <t>на інклюзію ДНЗ</t>
  </si>
  <si>
    <t xml:space="preserve">Доставка матеріалів для ремонту </t>
  </si>
  <si>
    <t>автомати</t>
  </si>
  <si>
    <t>столи роздаткові</t>
  </si>
  <si>
    <t>Оплата реактивної енергії</t>
  </si>
  <si>
    <t>Сезонне обслуговування газових котелень</t>
  </si>
  <si>
    <t>Підключення газових котеленьт</t>
  </si>
  <si>
    <t>Облаштування котельні зас дистанційної перед даних</t>
  </si>
  <si>
    <t>кабель з пристроєм гальмівної розв'язки</t>
  </si>
  <si>
    <t>ліжка дитячі</t>
  </si>
  <si>
    <t>болгарка</t>
  </si>
  <si>
    <t>Поточний ремонт</t>
  </si>
  <si>
    <t>Медогляд працівників</t>
  </si>
  <si>
    <t>модем (до газового лічильника)</t>
  </si>
  <si>
    <t>лічильник газовий</t>
  </si>
  <si>
    <t>стеля підвісна</t>
  </si>
  <si>
    <t>Проведення лабораторних досліджень</t>
  </si>
  <si>
    <t>хрестовина</t>
  </si>
  <si>
    <t>наматрасник</t>
  </si>
  <si>
    <t>рульові наконечники поперечної тяги</t>
  </si>
  <si>
    <t>літол, тосол</t>
  </si>
  <si>
    <t>паливна з форсунками</t>
  </si>
  <si>
    <t>датчик імпульсу</t>
  </si>
  <si>
    <t>мінвата</t>
  </si>
  <si>
    <t>щітки, валіки</t>
  </si>
  <si>
    <t>арматура до унітазів</t>
  </si>
  <si>
    <t>фанера в майстерню</t>
  </si>
  <si>
    <t>каремати</t>
  </si>
  <si>
    <t>гвинтівка пневматична</t>
  </si>
  <si>
    <t>мікшерний пульт</t>
  </si>
  <si>
    <t>токарний верстат (станок) по дереву</t>
  </si>
  <si>
    <t>Тонометр</t>
  </si>
  <si>
    <t>Біологічні та хімічні дослідження води</t>
  </si>
  <si>
    <t>навчання відповідза газ господ</t>
  </si>
  <si>
    <t>Поточний ремонт ДНЗ Улашанівського НВК</t>
  </si>
  <si>
    <t>Поточний ремонт ігрової кімнати ДНЗ Цвітоського НВО</t>
  </si>
  <si>
    <t>Поточний ремонт бібліотеки Цвітоського НВО</t>
  </si>
  <si>
    <t>ОБСЛУГОВУВАННЯ ЕЛЕКТРОГОСПОДАРСТВА</t>
  </si>
  <si>
    <t>підвісна стеля</t>
  </si>
  <si>
    <t>підложка</t>
  </si>
  <si>
    <t>куток мякий</t>
  </si>
  <si>
    <t>лавка м'яка</t>
  </si>
  <si>
    <t>комплект пуфів</t>
  </si>
  <si>
    <t>стільці</t>
  </si>
  <si>
    <t>столи</t>
  </si>
  <si>
    <t>Розподіл природного газу</t>
  </si>
  <si>
    <t>колодки</t>
  </si>
  <si>
    <t>Додатково осв субвенція квітень</t>
  </si>
  <si>
    <t>доступ до ЄДЕБО</t>
  </si>
  <si>
    <t>трансформатор струму</t>
  </si>
  <si>
    <t>Поточний ремонт класу Цвітоського НВО</t>
  </si>
  <si>
    <t>антисептик</t>
  </si>
  <si>
    <t xml:space="preserve">мийки   </t>
  </si>
  <si>
    <t>сушки для посуду</t>
  </si>
  <si>
    <t>насос</t>
  </si>
  <si>
    <t>рукавиці для персоналу</t>
  </si>
  <si>
    <t>маски багаторазові</t>
  </si>
  <si>
    <t>бланідас</t>
  </si>
  <si>
    <t>Ремонт електродвигуна</t>
  </si>
  <si>
    <t>ступиця задня</t>
  </si>
  <si>
    <t>акумулятори</t>
  </si>
  <si>
    <t>столи письмові</t>
  </si>
  <si>
    <t>м'який модульний конструктор</t>
  </si>
  <si>
    <t>Юридичний супровід</t>
  </si>
  <si>
    <t>стійка для волейболу</t>
  </si>
  <si>
    <t>гімнастичний килимок</t>
  </si>
  <si>
    <t>л</t>
  </si>
  <si>
    <t>Розрахунок по КЕКВ на 2021 рік</t>
  </si>
  <si>
    <t>Миньковецького ліцею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</si>
  <si>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</si>
  <si>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</si>
  <si>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</si>
  <si>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>чашки Петрі</t>
  </si>
  <si>
    <t>мікроскоп</t>
  </si>
  <si>
    <t>мікропрепарати для біології</t>
  </si>
  <si>
    <t>динамометр</t>
  </si>
  <si>
    <t>склянка демонстраційна</t>
  </si>
  <si>
    <t>лабораторні ваги</t>
  </si>
  <si>
    <t>мензурки</t>
  </si>
  <si>
    <t>літрів</t>
  </si>
  <si>
    <t xml:space="preserve">антисептик </t>
  </si>
  <si>
    <t xml:space="preserve">ДЕЗ ЗАСОБИ СУБВЕНЦІЯ НУШ </t>
  </si>
  <si>
    <t>ДЕЗ ЗАСОБИ СУБВЕНЦІЯ НУШ</t>
  </si>
  <si>
    <t xml:space="preserve">Таблиці </t>
  </si>
  <si>
    <t>краска штемпельна</t>
  </si>
  <si>
    <t>кушетка</t>
  </si>
  <si>
    <t>дитячий куточок</t>
  </si>
  <si>
    <t>селікогенний осушувач повітря</t>
  </si>
  <si>
    <t>ресорні втулки, пальці</t>
  </si>
  <si>
    <t>ремкомплект</t>
  </si>
  <si>
    <t>стрємянка</t>
  </si>
  <si>
    <t>шланг для опалювання салону</t>
  </si>
  <si>
    <t>радіатор</t>
  </si>
  <si>
    <t>гідропідсилювач керма</t>
  </si>
  <si>
    <t>наконечник попередньої тяги</t>
  </si>
  <si>
    <t>продольна тяга</t>
  </si>
  <si>
    <t>бендекс стартера</t>
  </si>
  <si>
    <t>КПК 011 1200</t>
  </si>
  <si>
    <t>КПК 011 1031</t>
  </si>
  <si>
    <t>КПК 011 1021</t>
  </si>
  <si>
    <t>КПК 011 1041  Залишки ОС</t>
  </si>
  <si>
    <t>КПК 011 1082     НУШ  Д/Б</t>
  </si>
  <si>
    <t>КПК 011 1081     НУШ  М/Б</t>
  </si>
  <si>
    <t>(зведений по всіх КПК)</t>
  </si>
  <si>
    <t xml:space="preserve">КЕКВ </t>
  </si>
  <si>
    <t>Кошторис Миньковецького ліцею на 2021 рік</t>
  </si>
  <si>
    <t>перевірка</t>
  </si>
  <si>
    <t>Розділ 3</t>
  </si>
  <si>
    <t>2019 рік</t>
  </si>
  <si>
    <t>2020 рік</t>
  </si>
  <si>
    <t>3.1.</t>
  </si>
  <si>
    <t>Код місцевого бюджету (11 цифр)</t>
  </si>
  <si>
    <t>3.2.</t>
  </si>
  <si>
    <t>Загальний обсяг видатків на заклад/обєкт за 2019 рік та план на 2020 рік, грн</t>
  </si>
  <si>
    <t>за 2019 рік</t>
  </si>
  <si>
    <t>плант на 2020 рік</t>
  </si>
  <si>
    <t>3.2.1.</t>
  </si>
  <si>
    <t>у тому числі за різними типами бюджету та інших надходжень, грн.</t>
  </si>
  <si>
    <t>план на 2020 рік</t>
  </si>
  <si>
    <t>Державний бюджет</t>
  </si>
  <si>
    <t>Місцевий бюджет</t>
  </si>
  <si>
    <t>Інші надходження</t>
  </si>
  <si>
    <t>3.3.</t>
  </si>
  <si>
    <t>Загальний обсяг поточних видатків (КЕКВ 2000) на об'єкт за 2019 рік та план на 2020 рік, грн</t>
  </si>
  <si>
    <t>3.3.1.</t>
  </si>
  <si>
    <t>у тому числі поточні видатки (КЕКВ 2000), грн. (в комірках КЕКВ за котрими не було видатків ставити "0"</t>
  </si>
  <si>
    <t>Оплата праці і нарахування на заробітну плату</t>
  </si>
  <si>
    <t>КЕКВ 2111</t>
  </si>
  <si>
    <t>КЕКВ 2120</t>
  </si>
  <si>
    <t>Оплата комунальних послуг та енергоносіїв</t>
  </si>
  <si>
    <t>Інші поточні видатки</t>
  </si>
  <si>
    <t>КЕКВ 2230</t>
  </si>
  <si>
    <t>КЕКВ 2282</t>
  </si>
  <si>
    <t>КЕКВ 2800</t>
  </si>
  <si>
    <t>3.4.</t>
  </si>
  <si>
    <t>Загальний обсяг капітальних видатків (КЕКВ 3000) на об'єкт за 2019 рік, грн.</t>
  </si>
  <si>
    <t xml:space="preserve">придбання обладнання і предметів </t>
  </si>
  <si>
    <t>КЕКВ 3110</t>
  </si>
  <si>
    <t>капітальне будівництво</t>
  </si>
  <si>
    <t>КЕКВ 3122</t>
  </si>
  <si>
    <t>реконструкція та реставрація</t>
  </si>
  <si>
    <t>КЕКВ 3132</t>
  </si>
  <si>
    <t>інші капітальні видатки</t>
  </si>
  <si>
    <t>КЕКВ 3142</t>
  </si>
  <si>
    <t>3.5.</t>
  </si>
  <si>
    <t>Інші видатки спеціального фонду</t>
  </si>
  <si>
    <t>станом на 01.01.2021 року</t>
  </si>
  <si>
    <t>Загальна кількість</t>
  </si>
  <si>
    <t>із низ: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</si>
  <si>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</si>
  <si>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</si>
  <si>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</si>
  <si>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</si>
  <si>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</si>
  <si>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</si>
  <si>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 (всі віднесені до педпрацівників)</t>
  </si>
  <si>
    <t>Доходи</t>
  </si>
  <si>
    <t>Миньківці</t>
  </si>
  <si>
    <t>Період: 2020 рік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</si>
  <si>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</si>
  <si>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</si>
  <si>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</si>
  <si>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</si>
  <si>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</si>
  <si>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</si>
  <si>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</si>
  <si>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</si>
  <si>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</si>
  <si>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</si>
  <si>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</si>
  <si>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</si>
  <si>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</si>
  <si>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</si>
  <si>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</si>
  <si>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</si>
  <si>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</si>
  <si>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</si>
  <si>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</si>
  <si>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</si>
  <si>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</si>
  <si>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</si>
  <si>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</si>
  <si>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</si>
  <si>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</si>
  <si>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</si>
  <si>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</si>
  <si>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м'який інвентар</t>
  </si>
  <si>
    <t>меблі</t>
  </si>
  <si>
    <t>іграшки</t>
  </si>
  <si>
    <t>спортивний інвентар</t>
  </si>
  <si>
    <t>електротовари</t>
  </si>
  <si>
    <t xml:space="preserve">паливно-мастильні матеріали </t>
  </si>
  <si>
    <t>медикаменти</t>
  </si>
  <si>
    <t>печатка</t>
  </si>
  <si>
    <t>тонометр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</si>
  <si>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</si>
  <si>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</si>
  <si>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</si>
  <si>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</si>
  <si>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</si>
  <si>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</si>
  <si>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</si>
  <si>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</si>
  <si>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</si>
  <si>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</si>
  <si>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будівництво інших об'єктів (майданчик зі шттучним покриттям)</t>
  </si>
  <si>
    <t>капітальний ремонт інших об'єктів</t>
  </si>
  <si>
    <t>реконструкція та реставрація інших об'єктів</t>
  </si>
  <si>
    <t>Миньковецький ліцей</t>
  </si>
  <si>
    <t>інші кошти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</si>
</sst>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0_ ;[Red]\-0.00\ 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b/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5" fillId="2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22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 wrapText="1"/>
    </xf>
    <xf numFmtId="0" fontId="6" fillId="2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2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86" fontId="0" fillId="0" borderId="0" xfId="0" applyNumberFormat="1" applyAlignment="1">
      <alignment wrapText="1"/>
    </xf>
    <xf numFmtId="18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 indent="2"/>
    </xf>
    <xf numFmtId="49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left" indent="2"/>
    </xf>
    <xf numFmtId="0" fontId="7" fillId="10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0" fontId="7" fillId="1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2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10" borderId="0" xfId="0" applyFill="1" applyAlignment="1">
      <alignment horizontal="center"/>
    </xf>
    <xf numFmtId="0" fontId="36" fillId="10" borderId="0" xfId="0" applyFont="1" applyFill="1" applyAlignment="1">
      <alignment horizontal="center" wrapText="1"/>
    </xf>
    <xf numFmtId="0" fontId="0" fillId="10" borderId="0" xfId="0" applyFill="1" applyAlignment="1">
      <alignment/>
    </xf>
    <xf numFmtId="0" fontId="36" fillId="0" borderId="0" xfId="0" applyFont="1" applyAlignment="1">
      <alignment horizontal="center" wrapText="1"/>
    </xf>
    <xf numFmtId="0" fontId="7" fillId="25" borderId="0" xfId="0" applyFont="1" applyFill="1" applyAlignment="1">
      <alignment horizontal="center"/>
    </xf>
    <xf numFmtId="0" fontId="36" fillId="25" borderId="0" xfId="0" applyFont="1" applyFill="1" applyAlignment="1">
      <alignment horizontal="center" wrapText="1"/>
    </xf>
    <xf numFmtId="0" fontId="7" fillId="25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  <xf numFmtId="0" fontId="0" fillId="0" borderId="0" xfId="0" applyAlignment="1">
      <alignment horizontal="left" wrapText="1" indent="2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0\&#1056;&#1086;&#1079;&#1096;&#1080;&#1092;&#1088;%20&#1050;&#1045;&#1050;&#1042;%20&#1087;&#1086;%20&#1047;&#1054;&#1064;%202020%2010.12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до звіту шкіл"/>
      <sheetName val="Лист1"/>
      <sheetName val="спец р"/>
      <sheetName val="Залишки ОС"/>
      <sheetName val="ООП по ЗЗСО"/>
      <sheetName val="НУШ по ЗЗСО"/>
      <sheetName val="Зведена по ЗЗСО"/>
      <sheetName val="на 1 учня"/>
      <sheetName val="Зміцнення МТБ"/>
      <sheetName val="Програми"/>
      <sheetName val="на підписку"/>
    </sheetNames>
    <sheetDataSet>
      <sheetData sheetId="0">
        <row r="416">
          <cell r="B416" t="str">
            <v>Капітальний ремонт приміщень харчоблоку Улашанівського НВК</v>
          </cell>
        </row>
        <row r="417">
          <cell r="B417" t="str">
            <v>Капітальний ремонт приміщень Улашанівського НВК</v>
          </cell>
        </row>
        <row r="418">
          <cell r="B418" t="str">
            <v>Капітальний ремонт приміщень із влаштуванням санвузлів будівлі Миньковецького НВК   ПКД</v>
          </cell>
        </row>
        <row r="419">
          <cell r="B419" t="str">
            <v>Капітальний ремонт Губелецького НВК (утеплення зовнішніх стін) з 2019 року</v>
          </cell>
        </row>
        <row r="420">
          <cell r="B420" t="str">
            <v>Капітальний ремонт Миньковецького НВК (утеплення фасадів) з 2018 року</v>
          </cell>
        </row>
        <row r="421">
          <cell r="B421" t="str">
            <v>Капітальний ремонт Перемишельської гімназії (з обладнанням приміщень їдальні)</v>
          </cell>
        </row>
      </sheetData>
      <sheetData sheetId="1">
        <row r="3">
          <cell r="AO3">
            <v>3636760.54</v>
          </cell>
        </row>
        <row r="11">
          <cell r="AO11">
            <v>812879.92</v>
          </cell>
        </row>
        <row r="21">
          <cell r="AO21">
            <v>1038</v>
          </cell>
        </row>
        <row r="23">
          <cell r="AO23">
            <v>62.400000000000006</v>
          </cell>
        </row>
        <row r="24">
          <cell r="AO24">
            <v>1890.7</v>
          </cell>
        </row>
        <row r="25">
          <cell r="AO25">
            <v>8748.46</v>
          </cell>
        </row>
        <row r="44">
          <cell r="AO44">
            <v>1670</v>
          </cell>
        </row>
        <row r="67">
          <cell r="AO67">
            <v>0</v>
          </cell>
        </row>
        <row r="81">
          <cell r="AO81">
            <v>25453.5</v>
          </cell>
        </row>
        <row r="95">
          <cell r="AO95">
            <v>100</v>
          </cell>
        </row>
        <row r="129">
          <cell r="AO129">
            <v>33538.36</v>
          </cell>
        </row>
        <row r="178">
          <cell r="AO178">
            <v>5764</v>
          </cell>
        </row>
        <row r="189">
          <cell r="AO189">
            <v>0</v>
          </cell>
        </row>
        <row r="206">
          <cell r="AO206">
            <v>0</v>
          </cell>
        </row>
        <row r="207">
          <cell r="AO207">
            <v>5374</v>
          </cell>
        </row>
        <row r="222">
          <cell r="AO222">
            <v>5400</v>
          </cell>
        </row>
        <row r="248">
          <cell r="AO248">
            <v>49020</v>
          </cell>
        </row>
        <row r="249">
          <cell r="AO249">
            <v>0</v>
          </cell>
        </row>
        <row r="250">
          <cell r="AO250">
            <v>0</v>
          </cell>
        </row>
        <row r="251">
          <cell r="AO251">
            <v>0</v>
          </cell>
        </row>
        <row r="252">
          <cell r="AO252">
            <v>782</v>
          </cell>
        </row>
        <row r="253">
          <cell r="AO253">
            <v>0</v>
          </cell>
        </row>
        <row r="256">
          <cell r="AO256">
            <v>55186.44</v>
          </cell>
        </row>
        <row r="267">
          <cell r="AO267">
            <v>104505.44</v>
          </cell>
        </row>
        <row r="329">
          <cell r="AO329">
            <v>1916.79</v>
          </cell>
        </row>
        <row r="345">
          <cell r="AO345">
            <v>0</v>
          </cell>
        </row>
        <row r="350">
          <cell r="AO350">
            <v>0</v>
          </cell>
        </row>
        <row r="355">
          <cell r="AO355">
            <v>56048.64</v>
          </cell>
        </row>
        <row r="360">
          <cell r="AO360">
            <v>59059.26000000001</v>
          </cell>
        </row>
        <row r="365">
          <cell r="AO365">
            <v>91813.34</v>
          </cell>
        </row>
        <row r="372">
          <cell r="AO372">
            <v>0</v>
          </cell>
        </row>
        <row r="378">
          <cell r="AO378">
            <v>13774</v>
          </cell>
        </row>
        <row r="379">
          <cell r="AO379">
            <v>0</v>
          </cell>
        </row>
        <row r="380">
          <cell r="AO380">
            <v>0</v>
          </cell>
        </row>
        <row r="381">
          <cell r="AO381">
            <v>0</v>
          </cell>
        </row>
        <row r="382">
          <cell r="AO382">
            <v>0</v>
          </cell>
        </row>
        <row r="383">
          <cell r="AO383">
            <v>0</v>
          </cell>
        </row>
        <row r="384">
          <cell r="AO384">
            <v>0</v>
          </cell>
        </row>
        <row r="385">
          <cell r="AO385">
            <v>12600</v>
          </cell>
        </row>
        <row r="386">
          <cell r="AO386">
            <v>0</v>
          </cell>
        </row>
        <row r="387">
          <cell r="AO387">
            <v>0</v>
          </cell>
        </row>
        <row r="388">
          <cell r="AO388">
            <v>0</v>
          </cell>
        </row>
        <row r="389">
          <cell r="AO389">
            <v>0</v>
          </cell>
        </row>
        <row r="390">
          <cell r="AO390">
            <v>0</v>
          </cell>
        </row>
        <row r="391">
          <cell r="AO391">
            <v>0</v>
          </cell>
        </row>
        <row r="392">
          <cell r="AO392">
            <v>0</v>
          </cell>
        </row>
        <row r="393">
          <cell r="AO393">
            <v>0</v>
          </cell>
        </row>
        <row r="394">
          <cell r="AO394">
            <v>0</v>
          </cell>
        </row>
        <row r="395">
          <cell r="AO395">
            <v>0</v>
          </cell>
        </row>
        <row r="396">
          <cell r="AO396">
            <v>0</v>
          </cell>
        </row>
        <row r="397">
          <cell r="AO397">
            <v>0</v>
          </cell>
        </row>
        <row r="398">
          <cell r="AO398">
            <v>0</v>
          </cell>
        </row>
        <row r="399">
          <cell r="AO399">
            <v>0</v>
          </cell>
        </row>
        <row r="400">
          <cell r="AO400">
            <v>13750</v>
          </cell>
        </row>
        <row r="401">
          <cell r="AO401">
            <v>13358</v>
          </cell>
        </row>
        <row r="402">
          <cell r="AO402">
            <v>23971</v>
          </cell>
        </row>
        <row r="403">
          <cell r="AO403">
            <v>0</v>
          </cell>
        </row>
        <row r="404">
          <cell r="AO404">
            <v>0</v>
          </cell>
        </row>
        <row r="416">
          <cell r="AO416">
            <v>0</v>
          </cell>
        </row>
        <row r="417">
          <cell r="AO417">
            <v>0</v>
          </cell>
        </row>
        <row r="418">
          <cell r="AO418">
            <v>55000</v>
          </cell>
        </row>
        <row r="419">
          <cell r="AO419">
            <v>0</v>
          </cell>
        </row>
        <row r="420">
          <cell r="AO420">
            <v>0</v>
          </cell>
        </row>
        <row r="421">
          <cell r="AO421">
            <v>0</v>
          </cell>
        </row>
        <row r="422">
          <cell r="AO422">
            <v>0</v>
          </cell>
        </row>
        <row r="423">
          <cell r="AO423">
            <v>0</v>
          </cell>
        </row>
        <row r="424">
          <cell r="AO424">
            <v>0</v>
          </cell>
        </row>
        <row r="425">
          <cell r="AO425">
            <v>0</v>
          </cell>
        </row>
        <row r="426">
          <cell r="AO426">
            <v>0</v>
          </cell>
        </row>
        <row r="441">
          <cell r="AO441">
            <v>0</v>
          </cell>
        </row>
        <row r="448">
          <cell r="AO448">
            <v>0</v>
          </cell>
        </row>
        <row r="451">
          <cell r="AO451">
            <v>630</v>
          </cell>
        </row>
      </sheetData>
      <sheetData sheetId="8">
        <row r="378">
          <cell r="B378" t="str">
            <v>На інклюзію ЗОШ</v>
          </cell>
        </row>
        <row r="379">
          <cell r="B379" t="str">
            <v>на інклюзію ДНЗ</v>
          </cell>
        </row>
        <row r="380">
          <cell r="B380" t="str">
            <v>Кабінет фізики ЗОС Улашанівка</v>
          </cell>
        </row>
        <row r="381">
          <cell r="B381" t="str">
            <v>Кабінет фізики ЗОС Славутський район</v>
          </cell>
        </row>
        <row r="382">
          <cell r="B382" t="str">
            <v>Кабінет хімії ЗОС Славутський район</v>
          </cell>
        </row>
        <row r="383">
          <cell r="B383" t="str">
            <v>Меблі у кабінет хімії ЗОС Славутський район</v>
          </cell>
        </row>
        <row r="384">
          <cell r="B384" t="str">
            <v>Меблі у кабінет хімії ЗОС Улашанівка</v>
          </cell>
        </row>
        <row r="385">
          <cell r="B385" t="str">
            <v>Телевізор</v>
          </cell>
        </row>
        <row r="386">
          <cell r="B386" t="str">
            <v>Фотоапарат </v>
          </cell>
        </row>
        <row r="387">
          <cell r="B387" t="str">
            <v>Фотоапарат ЗАЛИШКИ ОС</v>
          </cell>
        </row>
        <row r="388">
          <cell r="B388" t="str">
            <v>Стійка універсальна ЗАЛИШКИ ОС</v>
          </cell>
        </row>
        <row r="389">
          <cell r="B389" t="str">
            <v>Стійка універсальна 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 t="str">
            <v>НУШ   меблі</v>
          </cell>
        </row>
        <row r="401">
          <cell r="B401" t="str">
            <v>НУШ   засоби навчання та обладнання (крім комп)</v>
          </cell>
        </row>
        <row r="402">
          <cell r="B402" t="str">
            <v>НУШ   комп'ютерне обладнання</v>
          </cell>
        </row>
        <row r="403">
          <cell r="B403" t="str">
            <v>Оргтехніка, комп'ютери, мультимедійнеобладнання </v>
          </cell>
        </row>
        <row r="404">
          <cell r="B404" t="str">
            <v>Комплект дидактичного матеріалу</v>
          </cell>
        </row>
      </sheetData>
      <sheetData sheetId="11">
        <row r="6">
          <cell r="O6">
            <v>17617</v>
          </cell>
          <cell r="P6">
            <v>21863.79</v>
          </cell>
          <cell r="Q6">
            <v>1600</v>
          </cell>
          <cell r="R6">
            <v>11000</v>
          </cell>
          <cell r="AA6">
            <v>24567</v>
          </cell>
          <cell r="AB6">
            <v>6450.000000000007</v>
          </cell>
          <cell r="AC6">
            <v>0</v>
          </cell>
          <cell r="AF6">
            <v>52080.79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1"/>
  <sheetViews>
    <sheetView workbookViewId="0" topLeftCell="A49">
      <selection activeCell="A1" sqref="A1:I16384"/>
    </sheetView>
  </sheetViews>
  <sheetFormatPr defaultColWidth="9.00390625" defaultRowHeight="12.75"/>
  <cols>
    <col min="1" max="1" width="4.875" style="46" customWidth="1"/>
    <col min="2" max="2" width="38.25390625" style="0" customWidth="1"/>
    <col min="3" max="3" width="11.625" style="0" bestFit="1" customWidth="1"/>
  </cols>
  <sheetData>
    <row r="2" spans="1:3" ht="12.75">
      <c r="A2" s="88"/>
      <c r="B2" s="89" t="s">
        <v>429</v>
      </c>
      <c r="C2" s="90" t="s">
        <v>430</v>
      </c>
    </row>
    <row r="3" spans="2:3" ht="25.5">
      <c r="B3" s="91" t="s">
        <v>431</v>
      </c>
      <c r="C3" s="92" t="s">
        <v>432</v>
      </c>
    </row>
    <row r="4" spans="1:3" ht="12.75">
      <c r="A4" s="10"/>
      <c r="B4" s="8" t="s">
        <v>433</v>
      </c>
      <c r="C4" s="93">
        <f>C18</f>
        <v>4957641.790000001</v>
      </c>
    </row>
    <row r="5" spans="1:3" ht="12.75">
      <c r="A5" s="10"/>
      <c r="B5" s="8" t="s">
        <v>434</v>
      </c>
      <c r="C5" s="93">
        <f>C6+C12+C14</f>
        <v>215550.79</v>
      </c>
    </row>
    <row r="6" spans="1:3" ht="25.5">
      <c r="A6" s="94">
        <v>1</v>
      </c>
      <c r="B6" s="95" t="s">
        <v>435</v>
      </c>
      <c r="C6" s="96">
        <f>SUM(C7:C11)</f>
        <v>31017.000000000007</v>
      </c>
    </row>
    <row r="7" spans="2:3" ht="12.75">
      <c r="B7" s="38" t="s">
        <v>436</v>
      </c>
      <c r="C7">
        <f>'[1]спец р'!AA6</f>
        <v>24567</v>
      </c>
    </row>
    <row r="8" spans="2:3" ht="12.75">
      <c r="B8" s="38" t="s">
        <v>437</v>
      </c>
      <c r="C8">
        <f>'[1]спец р'!AB6</f>
        <v>6450.000000000007</v>
      </c>
    </row>
    <row r="9" spans="2:3" ht="12.75">
      <c r="B9" t="s">
        <v>438</v>
      </c>
      <c r="C9">
        <f>'[1]спец р'!AC6</f>
        <v>0</v>
      </c>
    </row>
    <row r="10" spans="2:3" ht="12.75">
      <c r="B10" t="s">
        <v>439</v>
      </c>
      <c r="C10">
        <f>'[1]спец р'!AD6</f>
        <v>0</v>
      </c>
    </row>
    <row r="11" spans="2:3" ht="12.75">
      <c r="B11" s="97" t="s">
        <v>440</v>
      </c>
      <c r="C11">
        <f>'[1]спец р'!AE6</f>
        <v>0</v>
      </c>
    </row>
    <row r="12" spans="1:3" ht="25.5">
      <c r="A12" s="94">
        <v>2</v>
      </c>
      <c r="B12" s="95" t="s">
        <v>441</v>
      </c>
      <c r="C12" s="96">
        <f>C13</f>
        <v>52080.79</v>
      </c>
    </row>
    <row r="13" spans="2:3" ht="12.75">
      <c r="B13" s="38" t="s">
        <v>442</v>
      </c>
      <c r="C13" s="19">
        <f>'[1]спец р'!AF6</f>
        <v>52080.79</v>
      </c>
    </row>
    <row r="14" spans="1:3" ht="25.5">
      <c r="A14" s="94">
        <v>3</v>
      </c>
      <c r="B14" s="95" t="s">
        <v>443</v>
      </c>
      <c r="C14" s="96">
        <f>C73</f>
        <v>132453</v>
      </c>
    </row>
    <row r="16" spans="1:3" ht="12.75">
      <c r="A16" s="98"/>
      <c r="B16" s="99" t="s">
        <v>444</v>
      </c>
      <c r="C16" s="100">
        <f>C18+C56</f>
        <v>5173088.680000001</v>
      </c>
    </row>
    <row r="17" ht="12.75">
      <c r="B17" s="101"/>
    </row>
    <row r="18" spans="1:3" ht="25.5">
      <c r="A18" s="102"/>
      <c r="B18" s="103" t="s">
        <v>445</v>
      </c>
      <c r="C18" s="104">
        <f>C20+C21+C22+C43+C44+C45+C46+C52+C53+C54</f>
        <v>4957641.790000001</v>
      </c>
    </row>
    <row r="19" ht="12.75">
      <c r="B19" s="38" t="s">
        <v>446</v>
      </c>
    </row>
    <row r="20" spans="1:3" ht="12.75">
      <c r="A20" s="46">
        <v>1</v>
      </c>
      <c r="B20" s="38" t="s">
        <v>447</v>
      </c>
      <c r="C20">
        <f>'[1]Миньківці'!AO3</f>
        <v>3636760.54</v>
      </c>
    </row>
    <row r="21" spans="1:3" ht="12.75">
      <c r="A21" s="46">
        <v>2</v>
      </c>
      <c r="B21" s="38" t="s">
        <v>448</v>
      </c>
      <c r="C21">
        <f>'[1]Миньківці'!AO11</f>
        <v>812879.92</v>
      </c>
    </row>
    <row r="22" spans="1:3" ht="25.5">
      <c r="A22" s="46">
        <v>3</v>
      </c>
      <c r="B22" s="38" t="s">
        <v>449</v>
      </c>
      <c r="C22" s="19">
        <f>SUM(C24:C42)</f>
        <v>138841.41999999998</v>
      </c>
    </row>
    <row r="23" ht="12.75">
      <c r="B23" s="38" t="s">
        <v>450</v>
      </c>
    </row>
    <row r="24" spans="2:3" ht="12.75">
      <c r="B24" s="38" t="s">
        <v>451</v>
      </c>
      <c r="C24">
        <f>'[1]Миньківці'!AO21</f>
        <v>1038</v>
      </c>
    </row>
    <row r="25" spans="2:3" ht="12.75">
      <c r="B25" s="38" t="s">
        <v>452</v>
      </c>
      <c r="C25">
        <f>'[1]Миньківці'!AO23</f>
        <v>62.400000000000006</v>
      </c>
    </row>
    <row r="26" spans="2:3" ht="12.75">
      <c r="B26" s="38" t="s">
        <v>453</v>
      </c>
      <c r="C26">
        <f>'[1]Миньківці'!AO24</f>
        <v>1890.7</v>
      </c>
    </row>
    <row r="27" spans="2:3" ht="12.75">
      <c r="B27" s="38" t="s">
        <v>454</v>
      </c>
      <c r="C27">
        <f>'[1]Миньківці'!AO25</f>
        <v>8748.46</v>
      </c>
    </row>
    <row r="28" spans="2:3" ht="12.75">
      <c r="B28" s="38" t="s">
        <v>455</v>
      </c>
      <c r="C28">
        <f>'[1]Миньківці'!AO44</f>
        <v>1670</v>
      </c>
    </row>
    <row r="29" spans="2:3" ht="12.75">
      <c r="B29" s="38" t="s">
        <v>456</v>
      </c>
      <c r="C29">
        <f>'[1]Миньківці'!AO67</f>
        <v>0</v>
      </c>
    </row>
    <row r="30" spans="2:3" ht="12.75">
      <c r="B30" s="38" t="s">
        <v>457</v>
      </c>
      <c r="C30">
        <f>'[1]Миньківці'!AO81</f>
        <v>25453.5</v>
      </c>
    </row>
    <row r="31" spans="2:3" ht="25.5">
      <c r="B31" s="49" t="s">
        <v>458</v>
      </c>
      <c r="C31">
        <f>'[1]Миньківці'!AO95+'[1]Миньківці'!AO129</f>
        <v>33638.36</v>
      </c>
    </row>
    <row r="32" spans="2:3" ht="12.75">
      <c r="B32" s="49" t="s">
        <v>459</v>
      </c>
      <c r="C32">
        <f>'[1]Миньківці'!AO178</f>
        <v>5764</v>
      </c>
    </row>
    <row r="33" spans="2:3" ht="12.75">
      <c r="B33" s="49" t="s">
        <v>460</v>
      </c>
      <c r="C33">
        <f>'[1]Миньківці'!AO189</f>
        <v>0</v>
      </c>
    </row>
    <row r="34" spans="2:3" ht="12.75">
      <c r="B34" s="49" t="s">
        <v>461</v>
      </c>
      <c r="C34">
        <f>'[1]Миньківці'!AO206</f>
        <v>0</v>
      </c>
    </row>
    <row r="35" spans="2:3" ht="12.75">
      <c r="B35" s="49" t="s">
        <v>462</v>
      </c>
      <c r="C35">
        <f>'[1]Миньківці'!AO207</f>
        <v>5374</v>
      </c>
    </row>
    <row r="36" spans="2:3" ht="12.75">
      <c r="B36" s="49" t="s">
        <v>463</v>
      </c>
      <c r="C36">
        <f>'[1]Миньківці'!AO222</f>
        <v>5400</v>
      </c>
    </row>
    <row r="37" spans="2:3" ht="12.75">
      <c r="B37" s="49" t="s">
        <v>464</v>
      </c>
      <c r="C37">
        <f>'[1]Миньківці'!AO248+'[1]Миньківці'!AO249</f>
        <v>49020</v>
      </c>
    </row>
    <row r="38" spans="2:3" ht="12.75">
      <c r="B38" s="49" t="s">
        <v>238</v>
      </c>
      <c r="C38">
        <f>'[1]Миньківці'!AO250</f>
        <v>0</v>
      </c>
    </row>
    <row r="39" spans="2:3" ht="12.75">
      <c r="B39" s="38" t="s">
        <v>465</v>
      </c>
      <c r="C39">
        <f>'[1]Миньківці'!AO251</f>
        <v>0</v>
      </c>
    </row>
    <row r="40" spans="2:3" ht="12.75">
      <c r="B40" s="38" t="s">
        <v>466</v>
      </c>
      <c r="C40">
        <f>'[1]Миньківці'!AO252</f>
        <v>782</v>
      </c>
    </row>
    <row r="41" spans="2:3" ht="12.75">
      <c r="B41" s="38" t="s">
        <v>467</v>
      </c>
      <c r="C41">
        <f>'[1]Миньківці'!AO253</f>
        <v>0</v>
      </c>
    </row>
    <row r="42" ht="12.75">
      <c r="B42" s="38"/>
    </row>
    <row r="43" spans="1:3" ht="12.75">
      <c r="A43" s="46">
        <v>4</v>
      </c>
      <c r="B43" s="38" t="s">
        <v>468</v>
      </c>
      <c r="C43" s="19">
        <f>'[1]Миньківці'!AO256</f>
        <v>55186.44</v>
      </c>
    </row>
    <row r="44" spans="1:3" ht="12.75">
      <c r="A44" s="46">
        <v>5</v>
      </c>
      <c r="B44" s="38" t="s">
        <v>469</v>
      </c>
      <c r="C44" s="105">
        <f>'[1]Миньківці'!AO267</f>
        <v>104505.44</v>
      </c>
    </row>
    <row r="45" spans="1:3" ht="12.75">
      <c r="A45" s="46">
        <v>6</v>
      </c>
      <c r="B45" s="38" t="s">
        <v>470</v>
      </c>
      <c r="C45" s="105">
        <f>'[1]Миньківці'!AO329</f>
        <v>1916.79</v>
      </c>
    </row>
    <row r="46" spans="1:3" ht="25.5">
      <c r="A46" s="46">
        <v>7</v>
      </c>
      <c r="B46" s="38" t="s">
        <v>471</v>
      </c>
      <c r="C46">
        <f>SUM(C47:C51)</f>
        <v>206921.24</v>
      </c>
    </row>
    <row r="47" spans="2:3" ht="12.75">
      <c r="B47" s="38" t="s">
        <v>187</v>
      </c>
      <c r="C47" s="105">
        <f>'[1]Миньківці'!AO345</f>
        <v>0</v>
      </c>
    </row>
    <row r="48" spans="2:3" ht="12.75">
      <c r="B48" s="38" t="s">
        <v>148</v>
      </c>
      <c r="C48" s="105">
        <f>'[1]Миньківці'!AO350</f>
        <v>0</v>
      </c>
    </row>
    <row r="49" spans="2:3" ht="12.75">
      <c r="B49" s="38" t="s">
        <v>149</v>
      </c>
      <c r="C49" s="105">
        <f>'[1]Миньківці'!AO355</f>
        <v>56048.64</v>
      </c>
    </row>
    <row r="50" spans="2:3" ht="12.75">
      <c r="B50" s="38" t="s">
        <v>150</v>
      </c>
      <c r="C50" s="105">
        <f>'[1]Миньківці'!AO360</f>
        <v>59059.26000000001</v>
      </c>
    </row>
    <row r="51" spans="2:3" ht="12.75">
      <c r="B51" s="38" t="s">
        <v>151</v>
      </c>
      <c r="C51" s="105">
        <f>'[1]Миньківці'!AO365</f>
        <v>91813.34</v>
      </c>
    </row>
    <row r="52" spans="1:3" ht="25.5">
      <c r="A52" s="46">
        <v>8</v>
      </c>
      <c r="B52" s="38" t="s">
        <v>472</v>
      </c>
      <c r="C52">
        <f>'[1]Миньківці'!AO448</f>
        <v>0</v>
      </c>
    </row>
    <row r="53" spans="1:3" ht="12.75">
      <c r="A53" s="46">
        <v>9</v>
      </c>
      <c r="B53" s="38" t="s">
        <v>473</v>
      </c>
      <c r="C53">
        <f>'[1]Миньківці'!AO372</f>
        <v>0</v>
      </c>
    </row>
    <row r="54" spans="1:3" ht="12.75">
      <c r="A54" s="46">
        <v>10</v>
      </c>
      <c r="B54" s="106" t="s">
        <v>403</v>
      </c>
      <c r="C54">
        <f>'[1]Миньківці'!AO451</f>
        <v>630</v>
      </c>
    </row>
    <row r="56" spans="1:3" ht="25.5">
      <c r="A56" s="102"/>
      <c r="B56" s="103" t="s">
        <v>474</v>
      </c>
      <c r="C56" s="104">
        <f>C58+C66+C73</f>
        <v>215446.89</v>
      </c>
    </row>
    <row r="58" spans="1:3" ht="25.5">
      <c r="A58" s="107">
        <v>1</v>
      </c>
      <c r="B58" s="108" t="s">
        <v>475</v>
      </c>
      <c r="C58" s="109">
        <f>SUM(C60:C64)</f>
        <v>30913.1</v>
      </c>
    </row>
    <row r="59" ht="12.75">
      <c r="B59" t="s">
        <v>446</v>
      </c>
    </row>
    <row r="60" spans="1:3" ht="25.5">
      <c r="A60" s="46" t="s">
        <v>476</v>
      </c>
      <c r="B60" s="38" t="s">
        <v>449</v>
      </c>
      <c r="C60" s="19">
        <f>'[1]спец р'!C6+'[1]спец р'!G6+1200</f>
        <v>1200</v>
      </c>
    </row>
    <row r="61" spans="1:3" ht="12.75">
      <c r="A61" s="46" t="s">
        <v>476</v>
      </c>
      <c r="B61" s="38" t="s">
        <v>468</v>
      </c>
      <c r="C61" s="19">
        <f>24463.1+5250</f>
        <v>29713.1</v>
      </c>
    </row>
    <row r="62" spans="1:3" ht="12.75">
      <c r="A62" s="46" t="s">
        <v>476</v>
      </c>
      <c r="B62" s="38" t="s">
        <v>469</v>
      </c>
      <c r="C62">
        <f>'[1]спец р'!K6</f>
        <v>0</v>
      </c>
    </row>
    <row r="63" spans="1:3" ht="25.5">
      <c r="A63" s="46" t="s">
        <v>476</v>
      </c>
      <c r="B63" s="38" t="s">
        <v>471</v>
      </c>
      <c r="C63">
        <f>'[1]спец р'!E6+'[1]спец р'!L6</f>
        <v>0</v>
      </c>
    </row>
    <row r="64" spans="1:3" ht="25.5">
      <c r="A64" s="46" t="s">
        <v>476</v>
      </c>
      <c r="B64" s="38" t="s">
        <v>477</v>
      </c>
      <c r="C64">
        <f>'[1]спец р'!F6+'[1]спец р'!N6</f>
        <v>0</v>
      </c>
    </row>
    <row r="66" spans="1:3" ht="25.5">
      <c r="A66" s="107">
        <v>2</v>
      </c>
      <c r="B66" s="108" t="s">
        <v>441</v>
      </c>
      <c r="C66" s="109">
        <f>SUM(C68:C71)</f>
        <v>52080.79</v>
      </c>
    </row>
    <row r="67" ht="12.75">
      <c r="B67" s="38" t="s">
        <v>446</v>
      </c>
    </row>
    <row r="68" spans="1:3" ht="25.5">
      <c r="A68" s="46" t="s">
        <v>476</v>
      </c>
      <c r="B68" s="38" t="s">
        <v>449</v>
      </c>
      <c r="C68">
        <f>'[1]спец р'!O6</f>
        <v>17617</v>
      </c>
    </row>
    <row r="69" spans="1:3" ht="12.75">
      <c r="A69" s="46" t="s">
        <v>476</v>
      </c>
      <c r="B69" s="38" t="s">
        <v>468</v>
      </c>
      <c r="C69">
        <f>'[1]спец р'!P6</f>
        <v>21863.79</v>
      </c>
    </row>
    <row r="70" spans="1:3" ht="25.5">
      <c r="A70" s="46" t="s">
        <v>476</v>
      </c>
      <c r="B70" s="38" t="s">
        <v>471</v>
      </c>
      <c r="C70">
        <f>'[1]спец р'!Q6</f>
        <v>1600</v>
      </c>
    </row>
    <row r="71" spans="1:3" ht="25.5">
      <c r="A71" s="46" t="s">
        <v>476</v>
      </c>
      <c r="B71" s="38" t="s">
        <v>477</v>
      </c>
      <c r="C71">
        <f>'[1]спец р'!R6</f>
        <v>11000</v>
      </c>
    </row>
    <row r="73" spans="1:3" ht="25.5">
      <c r="A73" s="107">
        <v>3</v>
      </c>
      <c r="B73" s="108" t="s">
        <v>443</v>
      </c>
      <c r="C73" s="109">
        <f>C75+C105+C107+C121</f>
        <v>132453</v>
      </c>
    </row>
    <row r="74" ht="12.75">
      <c r="B74" s="38" t="s">
        <v>446</v>
      </c>
    </row>
    <row r="75" spans="1:3" ht="25.5">
      <c r="A75" s="46" t="s">
        <v>476</v>
      </c>
      <c r="B75" s="38" t="s">
        <v>477</v>
      </c>
      <c r="C75">
        <f>SUM(C77:C104)</f>
        <v>77453</v>
      </c>
    </row>
    <row r="76" ht="12.75">
      <c r="B76" s="38" t="s">
        <v>446</v>
      </c>
    </row>
    <row r="77" spans="2:3" ht="12.75">
      <c r="B77" s="110" t="str">
        <f>'[1]ЗВЕДЕНА'!B378</f>
        <v>На інклюзію ЗОШ</v>
      </c>
      <c r="C77">
        <f>'[1]Миньківці'!AO378</f>
        <v>13774</v>
      </c>
    </row>
    <row r="78" spans="2:3" ht="12.75">
      <c r="B78" s="110" t="str">
        <f>'[1]ЗВЕДЕНА'!B379</f>
        <v>на інклюзію ДНЗ</v>
      </c>
      <c r="C78">
        <f>'[1]Миньківці'!AO379</f>
        <v>0</v>
      </c>
    </row>
    <row r="79" spans="2:3" ht="12.75">
      <c r="B79" s="110" t="str">
        <f>'[1]ЗВЕДЕНА'!B380</f>
        <v>Кабінет фізики ЗОС Улашанівка</v>
      </c>
      <c r="C79">
        <f>'[1]Миньківці'!AO380</f>
        <v>0</v>
      </c>
    </row>
    <row r="80" spans="2:3" ht="25.5">
      <c r="B80" s="110" t="str">
        <f>'[1]ЗВЕДЕНА'!B381</f>
        <v>Кабінет фізики ЗОС Славутський район</v>
      </c>
      <c r="C80">
        <f>'[1]Миньківці'!AO381</f>
        <v>0</v>
      </c>
    </row>
    <row r="81" spans="2:3" ht="12.75">
      <c r="B81" s="110" t="str">
        <f>'[1]ЗВЕДЕНА'!B382</f>
        <v>Кабінет хімії ЗОС Славутський район</v>
      </c>
      <c r="C81">
        <f>'[1]Миньківці'!AO382</f>
        <v>0</v>
      </c>
    </row>
    <row r="82" spans="2:3" ht="25.5">
      <c r="B82" s="110" t="str">
        <f>'[1]ЗВЕДЕНА'!B383</f>
        <v>Меблі у кабінет хімії ЗОС Славутський район</v>
      </c>
      <c r="C82">
        <f>'[1]Миньківці'!AO383</f>
        <v>0</v>
      </c>
    </row>
    <row r="83" spans="2:3" ht="12.75">
      <c r="B83" s="110" t="str">
        <f>'[1]ЗВЕДЕНА'!B384</f>
        <v>Меблі у кабінет хімії ЗОС Улашанівка</v>
      </c>
      <c r="C83">
        <f>'[1]Миньківці'!AO384</f>
        <v>0</v>
      </c>
    </row>
    <row r="84" spans="2:3" ht="12.75">
      <c r="B84" s="110" t="str">
        <f>'[1]ЗВЕДЕНА'!B385</f>
        <v>Телевізор</v>
      </c>
      <c r="C84">
        <f>'[1]Миньківці'!AO385</f>
        <v>12600</v>
      </c>
    </row>
    <row r="85" spans="2:3" ht="12.75">
      <c r="B85" s="110" t="str">
        <f>'[1]ЗВЕДЕНА'!B386</f>
        <v>Фотоапарат </v>
      </c>
      <c r="C85">
        <f>'[1]Миньківці'!AO386</f>
        <v>0</v>
      </c>
    </row>
    <row r="86" spans="2:3" ht="12.75">
      <c r="B86" s="110" t="str">
        <f>'[1]ЗВЕДЕНА'!B387</f>
        <v>Фотоапарат ЗАЛИШКИ ОС</v>
      </c>
      <c r="C86">
        <f>'[1]Миньківці'!AO387</f>
        <v>0</v>
      </c>
    </row>
    <row r="87" spans="2:3" ht="12.75">
      <c r="B87" s="110" t="str">
        <f>'[1]ЗВЕДЕНА'!B388</f>
        <v>Стійка універсальна ЗАЛИШКИ ОС</v>
      </c>
      <c r="C87">
        <f>'[1]Миньківці'!AO388</f>
        <v>0</v>
      </c>
    </row>
    <row r="88" spans="2:3" ht="12.75">
      <c r="B88" s="110" t="str">
        <f>'[1]ЗВЕДЕНА'!B389</f>
        <v>Стійка універсальна </v>
      </c>
      <c r="C88">
        <f>'[1]Миньківці'!AO389</f>
        <v>0</v>
      </c>
    </row>
    <row r="89" spans="2:3" ht="12.75">
      <c r="B89" s="110">
        <f>'[1]ЗВЕДЕНА'!B390</f>
        <v>0</v>
      </c>
      <c r="C89">
        <f>'[1]Миньківці'!AO390</f>
        <v>0</v>
      </c>
    </row>
    <row r="90" spans="2:3" ht="12.75">
      <c r="B90" s="110">
        <f>'[1]ЗВЕДЕНА'!B391</f>
        <v>0</v>
      </c>
      <c r="C90">
        <f>'[1]Миньківці'!AO391</f>
        <v>0</v>
      </c>
    </row>
    <row r="91" spans="2:3" ht="12.75">
      <c r="B91" s="110">
        <f>'[1]ЗВЕДЕНА'!B392</f>
        <v>0</v>
      </c>
      <c r="C91">
        <f>'[1]Миньківці'!AO392</f>
        <v>0</v>
      </c>
    </row>
    <row r="92" spans="2:3" ht="12.75">
      <c r="B92" s="110">
        <f>'[1]ЗВЕДЕНА'!B393</f>
        <v>0</v>
      </c>
      <c r="C92">
        <f>'[1]Миньківці'!AO393</f>
        <v>0</v>
      </c>
    </row>
    <row r="93" spans="2:3" ht="12.75">
      <c r="B93" s="110">
        <f>'[1]ЗВЕДЕНА'!B394</f>
        <v>0</v>
      </c>
      <c r="C93">
        <f>'[1]Миньківці'!AO394</f>
        <v>0</v>
      </c>
    </row>
    <row r="94" spans="2:3" ht="12.75">
      <c r="B94" s="110">
        <f>'[1]ЗВЕДЕНА'!B395</f>
        <v>0</v>
      </c>
      <c r="C94">
        <f>'[1]Миньківці'!AO395</f>
        <v>0</v>
      </c>
    </row>
    <row r="95" spans="2:3" ht="12.75">
      <c r="B95" s="110">
        <f>'[1]ЗВЕДЕНА'!B396</f>
        <v>0</v>
      </c>
      <c r="C95">
        <f>'[1]Миньківці'!AO396</f>
        <v>0</v>
      </c>
    </row>
    <row r="96" spans="2:3" ht="12.75">
      <c r="B96" s="110">
        <f>'[1]ЗВЕДЕНА'!B397</f>
        <v>0</v>
      </c>
      <c r="C96">
        <f>'[1]Миньківці'!AO397</f>
        <v>0</v>
      </c>
    </row>
    <row r="97" spans="2:3" ht="12.75">
      <c r="B97" s="110">
        <f>'[1]ЗВЕДЕНА'!B398</f>
        <v>0</v>
      </c>
      <c r="C97">
        <f>'[1]Миньківці'!AO398</f>
        <v>0</v>
      </c>
    </row>
    <row r="98" spans="2:3" ht="12.75">
      <c r="B98" s="110">
        <f>'[1]ЗВЕДЕНА'!B399</f>
        <v>0</v>
      </c>
      <c r="C98">
        <f>'[1]Миньківці'!AO399</f>
        <v>0</v>
      </c>
    </row>
    <row r="99" spans="2:3" ht="12.75">
      <c r="B99" s="110" t="str">
        <f>'[1]ЗВЕДЕНА'!B400</f>
        <v>НУШ   меблі</v>
      </c>
      <c r="C99">
        <f>'[1]Миньківці'!AO400</f>
        <v>13750</v>
      </c>
    </row>
    <row r="100" spans="2:3" ht="25.5">
      <c r="B100" s="110" t="str">
        <f>'[1]ЗВЕДЕНА'!B401</f>
        <v>НУШ   засоби навчання та обладнання (крім комп)</v>
      </c>
      <c r="C100">
        <f>'[1]Миньківці'!AO401</f>
        <v>13358</v>
      </c>
    </row>
    <row r="101" spans="2:3" ht="12.75">
      <c r="B101" s="110" t="str">
        <f>'[1]ЗВЕДЕНА'!B402</f>
        <v>НУШ   комп'ютерне обладнання</v>
      </c>
      <c r="C101">
        <f>'[1]Миньківці'!AO402</f>
        <v>23971</v>
      </c>
    </row>
    <row r="102" spans="2:3" ht="25.5">
      <c r="B102" s="110" t="str">
        <f>'[1]ЗВЕДЕНА'!B403</f>
        <v>Оргтехніка, комп'ютери, мультимедійнеобладнання </v>
      </c>
      <c r="C102">
        <f>'[1]Миньківці'!AO403</f>
        <v>0</v>
      </c>
    </row>
    <row r="103" spans="2:3" ht="12.75">
      <c r="B103" s="110" t="str">
        <f>'[1]ЗВЕДЕНА'!B404</f>
        <v>Комплект дидактичного матеріалу</v>
      </c>
      <c r="C103">
        <f>'[1]Миньківці'!AO404</f>
        <v>0</v>
      </c>
    </row>
    <row r="104" ht="12.75">
      <c r="B104" s="110"/>
    </row>
    <row r="105" spans="1:2" ht="25.5">
      <c r="A105" s="46" t="s">
        <v>476</v>
      </c>
      <c r="B105" s="38" t="s">
        <v>478</v>
      </c>
    </row>
    <row r="106" ht="12.75">
      <c r="B106" s="38"/>
    </row>
    <row r="107" spans="1:3" ht="12.75">
      <c r="A107" s="46" t="s">
        <v>476</v>
      </c>
      <c r="B107" s="38" t="s">
        <v>479</v>
      </c>
      <c r="C107">
        <f>SUM(C109:C120)</f>
        <v>55000</v>
      </c>
    </row>
    <row r="108" ht="12.75">
      <c r="B108" s="38" t="s">
        <v>446</v>
      </c>
    </row>
    <row r="109" spans="2:3" ht="25.5">
      <c r="B109" s="110" t="str">
        <f>'[1]Жуків'!B416</f>
        <v>Капітальний ремонт приміщень харчоблоку Улашанівського НВК</v>
      </c>
      <c r="C109">
        <f>'[1]Миньківці'!AO416</f>
        <v>0</v>
      </c>
    </row>
    <row r="110" spans="2:3" ht="25.5">
      <c r="B110" s="110" t="str">
        <f>'[1]Жуків'!B417</f>
        <v>Капітальний ремонт приміщень Улашанівського НВК</v>
      </c>
      <c r="C110">
        <f>'[1]Миньківці'!AO417</f>
        <v>0</v>
      </c>
    </row>
    <row r="111" spans="2:3" ht="38.25">
      <c r="B111" s="110" t="str">
        <f>'[1]Жуків'!B418</f>
        <v>Капітальний ремонт приміщень із влаштуванням санвузлів будівлі Миньковецького НВК   ПКД</v>
      </c>
      <c r="C111">
        <f>'[1]Миньківці'!AO418</f>
        <v>55000</v>
      </c>
    </row>
    <row r="112" spans="2:3" ht="38.25">
      <c r="B112" s="110" t="str">
        <f>'[1]Жуків'!B419</f>
        <v>Капітальний ремонт Губелецького НВК (утеплення зовнішніх стін) з 2019 року</v>
      </c>
      <c r="C112">
        <f>'[1]Миньківці'!AO419</f>
        <v>0</v>
      </c>
    </row>
    <row r="113" spans="2:3" ht="25.5">
      <c r="B113" s="110" t="str">
        <f>'[1]Жуків'!B420</f>
        <v>Капітальний ремонт Миньковецького НВК (утеплення фасадів) з 2018 року</v>
      </c>
      <c r="C113">
        <f>'[1]Миньківці'!AO420</f>
        <v>0</v>
      </c>
    </row>
    <row r="114" spans="2:3" ht="38.25">
      <c r="B114" s="110" t="str">
        <f>'[1]Жуків'!B421</f>
        <v>Капітальний ремонт Перемишельської гімназії (з обладнанням приміщень їдальні)</v>
      </c>
      <c r="C114">
        <f>'[1]Миньківці'!AO421</f>
        <v>0</v>
      </c>
    </row>
    <row r="115" spans="2:3" ht="12.75">
      <c r="B115" s="110">
        <f>'[1]Жуків'!B422</f>
        <v>0</v>
      </c>
      <c r="C115">
        <f>'[1]Миньківці'!AO422</f>
        <v>0</v>
      </c>
    </row>
    <row r="116" spans="2:3" ht="12.75">
      <c r="B116" s="110">
        <f>'[1]Жуків'!B423</f>
        <v>0</v>
      </c>
      <c r="C116">
        <f>'[1]Миньківці'!AO423</f>
        <v>0</v>
      </c>
    </row>
    <row r="117" spans="2:3" ht="12.75">
      <c r="B117" s="110">
        <f>'[1]Жуків'!B424</f>
        <v>0</v>
      </c>
      <c r="C117">
        <f>'[1]Миньківці'!AO424</f>
        <v>0</v>
      </c>
    </row>
    <row r="118" spans="2:3" ht="12.75">
      <c r="B118" s="110">
        <f>'[1]Жуків'!B425</f>
        <v>0</v>
      </c>
      <c r="C118">
        <f>'[1]Миньківці'!AO425</f>
        <v>0</v>
      </c>
    </row>
    <row r="119" spans="2:3" ht="12.75">
      <c r="B119" s="110">
        <f>'[1]Жуків'!B426</f>
        <v>0</v>
      </c>
      <c r="C119">
        <f>'[1]Миньківці'!AO426</f>
        <v>0</v>
      </c>
    </row>
    <row r="120" ht="12.75">
      <c r="B120" s="110"/>
    </row>
    <row r="121" spans="1:3" ht="25.5">
      <c r="A121" s="46" t="s">
        <v>476</v>
      </c>
      <c r="B121" s="38" t="s">
        <v>480</v>
      </c>
      <c r="C121">
        <f>'[1]Миньківці'!AO441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5"/>
  </sheetPr>
  <dimension ref="A1:AB394"/>
  <sheetViews>
    <sheetView zoomScalePageLayoutView="0" workbookViewId="0" topLeftCell="A1">
      <pane xSplit="2" ySplit="10" topLeftCell="C37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80" sqref="A380:IV383"/>
    </sheetView>
  </sheetViews>
  <sheetFormatPr defaultColWidth="9.00390625" defaultRowHeight="12.75"/>
  <cols>
    <col min="1" max="1" width="4.625" style="0" customWidth="1"/>
    <col min="2" max="2" width="39.625" style="38" customWidth="1"/>
    <col min="3" max="3" width="7.00390625" style="0" bestFit="1" customWidth="1"/>
    <col min="4" max="4" width="8.00390625" style="0" bestFit="1" customWidth="1"/>
    <col min="5" max="8" width="12.75390625" style="0" bestFit="1" customWidth="1"/>
    <col min="9" max="9" width="8.875" style="0" hidden="1" customWidth="1"/>
    <col min="10" max="10" width="10.75390625" style="0" hidden="1" customWidth="1"/>
    <col min="11" max="11" width="11.25390625" style="0" hidden="1" customWidth="1"/>
    <col min="12" max="12" width="11.375" style="0" hidden="1" customWidth="1"/>
    <col min="13" max="13" width="8.25390625" style="0" hidden="1" customWidth="1"/>
    <col min="14" max="14" width="10.75390625" style="0" bestFit="1" customWidth="1"/>
  </cols>
  <sheetData>
    <row r="1" spans="2:13" ht="12.75" customHeight="1">
      <c r="B1" s="38" t="s">
        <v>340</v>
      </c>
      <c r="E1" s="46" t="s">
        <v>370</v>
      </c>
      <c r="F1" s="46" t="s">
        <v>371</v>
      </c>
      <c r="G1" s="46" t="s">
        <v>372</v>
      </c>
      <c r="H1" s="46" t="s">
        <v>372</v>
      </c>
      <c r="I1" s="111" t="s">
        <v>111</v>
      </c>
      <c r="J1" s="112"/>
      <c r="K1" s="112"/>
      <c r="L1" s="112"/>
      <c r="M1" s="112"/>
    </row>
    <row r="2" spans="1:28" ht="48.75">
      <c r="A2" s="12"/>
      <c r="B2" s="61" t="s">
        <v>341</v>
      </c>
      <c r="C2" s="12"/>
      <c r="D2" s="12"/>
      <c r="E2" s="39" t="s">
        <v>344</v>
      </c>
      <c r="F2" s="39" t="s">
        <v>230</v>
      </c>
      <c r="G2" s="39" t="s">
        <v>342</v>
      </c>
      <c r="H2" s="39" t="s">
        <v>191</v>
      </c>
      <c r="I2" s="73" t="s">
        <v>191</v>
      </c>
      <c r="J2" s="73" t="s">
        <v>373</v>
      </c>
      <c r="K2" s="73" t="s">
        <v>375</v>
      </c>
      <c r="L2" s="73" t="s">
        <v>374</v>
      </c>
      <c r="M2" s="73" t="s">
        <v>343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">
      <c r="A3" s="17"/>
      <c r="B3" s="62" t="s">
        <v>143</v>
      </c>
      <c r="C3" s="17" t="s">
        <v>4</v>
      </c>
      <c r="D3" s="17"/>
      <c r="E3" s="17">
        <f>SUM(E4:E10)</f>
        <v>27981</v>
      </c>
      <c r="F3" s="17">
        <f aca="true" t="shared" si="0" ref="F3:M3">SUM(F4:F10)</f>
        <v>3877530</v>
      </c>
      <c r="G3" s="17">
        <f t="shared" si="0"/>
        <v>980061</v>
      </c>
      <c r="H3" s="17">
        <f t="shared" si="0"/>
        <v>432343</v>
      </c>
      <c r="I3" s="17">
        <f t="shared" si="0"/>
        <v>0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6">
        <f aca="true" t="shared" si="1" ref="N3:N9">SUM(E3:M3)</f>
        <v>5317915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s="14" customFormat="1" ht="11.25">
      <c r="A4" s="28"/>
      <c r="B4" s="67" t="s">
        <v>239</v>
      </c>
      <c r="C4" s="28"/>
      <c r="D4" s="28"/>
      <c r="E4" s="28"/>
      <c r="F4" s="28">
        <v>3877530</v>
      </c>
      <c r="G4" s="28"/>
      <c r="H4" s="28"/>
      <c r="I4" s="28"/>
      <c r="J4" s="28"/>
      <c r="K4" s="28"/>
      <c r="L4" s="28"/>
      <c r="M4" s="28"/>
      <c r="N4" s="28">
        <f t="shared" si="1"/>
        <v>3877530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14" customFormat="1" ht="11.25">
      <c r="A5" s="28"/>
      <c r="B5" s="67" t="s">
        <v>264</v>
      </c>
      <c r="C5" s="28"/>
      <c r="D5" s="28"/>
      <c r="E5" s="28">
        <v>27981</v>
      </c>
      <c r="F5" s="28"/>
      <c r="G5" s="28"/>
      <c r="H5" s="28"/>
      <c r="I5" s="28"/>
      <c r="J5" s="28"/>
      <c r="K5" s="28"/>
      <c r="L5" s="28"/>
      <c r="M5" s="28"/>
      <c r="N5" s="28">
        <f t="shared" si="1"/>
        <v>27981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s="14" customFormat="1" ht="11.25">
      <c r="A6" s="28"/>
      <c r="B6" s="67" t="s">
        <v>320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>
        <f t="shared" si="1"/>
        <v>0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14" customFormat="1" ht="11.25">
      <c r="A7" s="28"/>
      <c r="B7" s="67" t="s">
        <v>240</v>
      </c>
      <c r="C7" s="28"/>
      <c r="D7" s="28"/>
      <c r="E7" s="28"/>
      <c r="F7" s="28"/>
      <c r="G7" s="28">
        <v>980061</v>
      </c>
      <c r="H7" s="28"/>
      <c r="I7" s="28"/>
      <c r="J7" s="28"/>
      <c r="K7" s="28"/>
      <c r="L7" s="28"/>
      <c r="M7" s="28"/>
      <c r="N7" s="28">
        <f t="shared" si="1"/>
        <v>980061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2:14" s="14" customFormat="1" ht="11.25">
      <c r="B8" s="67" t="s">
        <v>241</v>
      </c>
      <c r="E8" s="28"/>
      <c r="F8" s="28"/>
      <c r="G8" s="28"/>
      <c r="H8" s="28">
        <v>432343</v>
      </c>
      <c r="I8" s="28"/>
      <c r="J8" s="28"/>
      <c r="K8" s="28"/>
      <c r="L8" s="28"/>
      <c r="M8" s="28"/>
      <c r="N8" s="28">
        <f t="shared" si="1"/>
        <v>432343</v>
      </c>
    </row>
    <row r="9" spans="2:14" s="14" customFormat="1" ht="11.25">
      <c r="B9" s="67" t="s">
        <v>257</v>
      </c>
      <c r="E9" s="28"/>
      <c r="F9" s="28"/>
      <c r="G9" s="28"/>
      <c r="H9" s="28"/>
      <c r="I9" s="28"/>
      <c r="J9" s="28"/>
      <c r="K9" s="28"/>
      <c r="L9" s="28"/>
      <c r="M9" s="28"/>
      <c r="N9" s="28">
        <f t="shared" si="1"/>
        <v>0</v>
      </c>
    </row>
    <row r="10" spans="2:13" s="14" customFormat="1" ht="11.25">
      <c r="B10" s="67"/>
      <c r="E10" s="28"/>
      <c r="F10" s="28"/>
      <c r="G10" s="28"/>
      <c r="H10" s="28"/>
      <c r="I10" s="28"/>
      <c r="J10" s="28"/>
      <c r="K10" s="28"/>
      <c r="L10" s="28"/>
      <c r="M10" s="28"/>
    </row>
    <row r="11" spans="1:28" ht="30">
      <c r="A11" s="17"/>
      <c r="B11" s="62" t="s">
        <v>142</v>
      </c>
      <c r="C11" s="17" t="s">
        <v>4</v>
      </c>
      <c r="D11" s="17"/>
      <c r="E11" s="17">
        <f>SUM(E12:E18)</f>
        <v>6156</v>
      </c>
      <c r="F11" s="17">
        <f aca="true" t="shared" si="2" ref="F11:M11">SUM(F12:F18)</f>
        <v>853057</v>
      </c>
      <c r="G11" s="17">
        <f t="shared" si="2"/>
        <v>215613</v>
      </c>
      <c r="H11" s="17">
        <f t="shared" si="2"/>
        <v>95116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6">
        <f aca="true" t="shared" si="3" ref="N11:N17">SUM(E11:M11)</f>
        <v>1169942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14" customFormat="1" ht="11.25">
      <c r="A12" s="28"/>
      <c r="B12" s="67" t="s">
        <v>242</v>
      </c>
      <c r="C12" s="28"/>
      <c r="D12" s="28"/>
      <c r="E12" s="28">
        <f>ROUND(E4*0.22,0)</f>
        <v>0</v>
      </c>
      <c r="F12" s="28">
        <f>ROUND(F4*0.22,0)</f>
        <v>853057</v>
      </c>
      <c r="G12" s="28">
        <f aca="true" t="shared" si="4" ref="G12:M12">ROUND(G4*0.22,0)</f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3"/>
        <v>853057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14" customFormat="1" ht="11.25">
      <c r="A13" s="28"/>
      <c r="B13" s="67" t="s">
        <v>265</v>
      </c>
      <c r="C13" s="28"/>
      <c r="D13" s="28"/>
      <c r="E13" s="28">
        <f aca="true" t="shared" si="5" ref="E13:M16">ROUND(E5*0.22,0)</f>
        <v>6156</v>
      </c>
      <c r="F13" s="28">
        <f t="shared" si="5"/>
        <v>0</v>
      </c>
      <c r="G13" s="28">
        <f t="shared" si="5"/>
        <v>0</v>
      </c>
      <c r="H13" s="28">
        <f t="shared" si="5"/>
        <v>0</v>
      </c>
      <c r="I13" s="28">
        <f t="shared" si="5"/>
        <v>0</v>
      </c>
      <c r="J13" s="28">
        <f t="shared" si="5"/>
        <v>0</v>
      </c>
      <c r="K13" s="28">
        <f t="shared" si="5"/>
        <v>0</v>
      </c>
      <c r="L13" s="28">
        <f t="shared" si="5"/>
        <v>0</v>
      </c>
      <c r="M13" s="28">
        <f t="shared" si="5"/>
        <v>0</v>
      </c>
      <c r="N13" s="28">
        <f t="shared" si="3"/>
        <v>6156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14" customFormat="1" ht="11.25">
      <c r="A14" s="28"/>
      <c r="B14" s="67" t="s">
        <v>256</v>
      </c>
      <c r="C14" s="28"/>
      <c r="D14" s="28"/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3"/>
        <v>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14" customFormat="1" ht="11.25">
      <c r="A15" s="28"/>
      <c r="B15" s="67" t="s">
        <v>243</v>
      </c>
      <c r="C15" s="28"/>
      <c r="D15" s="28"/>
      <c r="E15" s="28">
        <f t="shared" si="5"/>
        <v>0</v>
      </c>
      <c r="F15" s="28">
        <f t="shared" si="5"/>
        <v>0</v>
      </c>
      <c r="G15" s="28">
        <f t="shared" si="5"/>
        <v>215613</v>
      </c>
      <c r="H15" s="28">
        <f t="shared" si="5"/>
        <v>0</v>
      </c>
      <c r="I15" s="28">
        <f t="shared" si="5"/>
        <v>0</v>
      </c>
      <c r="J15" s="28">
        <f t="shared" si="5"/>
        <v>0</v>
      </c>
      <c r="K15" s="28">
        <f t="shared" si="5"/>
        <v>0</v>
      </c>
      <c r="L15" s="28">
        <f t="shared" si="5"/>
        <v>0</v>
      </c>
      <c r="M15" s="28">
        <f t="shared" si="5"/>
        <v>0</v>
      </c>
      <c r="N15" s="28">
        <f t="shared" si="3"/>
        <v>215613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2:14" s="14" customFormat="1" ht="11.25">
      <c r="B16" s="67" t="s">
        <v>244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>ROUND(H8*0.22,0)+1</f>
        <v>95116</v>
      </c>
      <c r="I16" s="28">
        <f t="shared" si="5"/>
        <v>0</v>
      </c>
      <c r="J16" s="28">
        <f t="shared" si="5"/>
        <v>0</v>
      </c>
      <c r="K16" s="28">
        <f t="shared" si="5"/>
        <v>0</v>
      </c>
      <c r="L16" s="28">
        <f t="shared" si="5"/>
        <v>0</v>
      </c>
      <c r="M16" s="28">
        <f t="shared" si="5"/>
        <v>0</v>
      </c>
      <c r="N16" s="28">
        <f t="shared" si="3"/>
        <v>95116</v>
      </c>
    </row>
    <row r="17" spans="2:14" s="14" customFormat="1" ht="11.25">
      <c r="B17" s="68" t="s">
        <v>258</v>
      </c>
      <c r="E17" s="28"/>
      <c r="F17" s="28"/>
      <c r="G17" s="28"/>
      <c r="H17" s="28"/>
      <c r="I17" s="28"/>
      <c r="J17" s="28"/>
      <c r="K17" s="28"/>
      <c r="L17" s="28"/>
      <c r="M17" s="28"/>
      <c r="N17" s="28">
        <f t="shared" si="3"/>
        <v>0</v>
      </c>
    </row>
    <row r="18" spans="2:13" s="14" customFormat="1" ht="11.25">
      <c r="B18" s="68"/>
      <c r="E18" s="28"/>
      <c r="F18" s="28"/>
      <c r="G18" s="28"/>
      <c r="H18" s="28"/>
      <c r="I18" s="28"/>
      <c r="J18" s="28"/>
      <c r="K18" s="28"/>
      <c r="L18" s="28"/>
      <c r="M18" s="28"/>
    </row>
    <row r="19" spans="1:28" ht="15">
      <c r="A19" s="16"/>
      <c r="B19" s="54" t="s">
        <v>144</v>
      </c>
      <c r="C19" s="16"/>
      <c r="D19" s="16"/>
      <c r="E19" s="17">
        <f aca="true" t="shared" si="6" ref="E19:M19">E21+E22+E23+E24+E25+E44+E67+E81+E95+E129+E178+E188+E189+E206+E207+E222+E252+E247+E248+E249+E250+E251+E253</f>
        <v>0</v>
      </c>
      <c r="F19" s="17">
        <f t="shared" si="6"/>
        <v>0</v>
      </c>
      <c r="G19" s="17">
        <f t="shared" si="6"/>
        <v>107749</v>
      </c>
      <c r="H19" s="17">
        <f t="shared" si="6"/>
        <v>17600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7">
        <f t="shared" si="6"/>
        <v>0</v>
      </c>
      <c r="M19" s="17">
        <f t="shared" si="6"/>
        <v>0</v>
      </c>
      <c r="N19" s="16">
        <f>SUM(E19:M19)</f>
        <v>125349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2:7" ht="15">
      <c r="B20" s="63"/>
      <c r="C20" s="1" t="s">
        <v>1</v>
      </c>
      <c r="D20" s="2" t="s">
        <v>3</v>
      </c>
      <c r="E20" s="2" t="s">
        <v>4</v>
      </c>
      <c r="F20" s="2"/>
      <c r="G20" s="2"/>
    </row>
    <row r="21" spans="1:28" ht="14.25">
      <c r="A21" s="6">
        <v>1</v>
      </c>
      <c r="B21" s="50" t="s">
        <v>0</v>
      </c>
      <c r="C21" s="8" t="s">
        <v>2</v>
      </c>
      <c r="D21" s="7">
        <v>11</v>
      </c>
      <c r="E21" s="7"/>
      <c r="F21" s="7"/>
      <c r="G21" s="7">
        <v>1219</v>
      </c>
      <c r="H21" s="9"/>
      <c r="I21" s="9"/>
      <c r="J21" s="9"/>
      <c r="K21" s="9"/>
      <c r="L21" s="9"/>
      <c r="M21" s="9"/>
      <c r="N21" s="9">
        <f>SUM(E21:M21)</f>
        <v>1219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4.25">
      <c r="A22" s="6">
        <v>2</v>
      </c>
      <c r="B22" s="50" t="s">
        <v>5</v>
      </c>
      <c r="C22" s="8" t="s">
        <v>2</v>
      </c>
      <c r="D22" s="7"/>
      <c r="E22" s="7"/>
      <c r="F22" s="7"/>
      <c r="G22" s="7"/>
      <c r="H22" s="9"/>
      <c r="I22" s="9"/>
      <c r="J22" s="9"/>
      <c r="K22" s="9"/>
      <c r="L22" s="9"/>
      <c r="M22" s="9"/>
      <c r="N22" s="9">
        <f aca="true" t="shared" si="7" ref="N22:N85">SUM(E22:M22)</f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4.25">
      <c r="A23" s="6">
        <v>3</v>
      </c>
      <c r="B23" s="50" t="s">
        <v>6</v>
      </c>
      <c r="C23" s="8" t="s">
        <v>2</v>
      </c>
      <c r="D23" s="40">
        <v>21</v>
      </c>
      <c r="E23" s="7"/>
      <c r="F23" s="7"/>
      <c r="G23" s="7">
        <f>D23*5</f>
        <v>105</v>
      </c>
      <c r="H23" s="9"/>
      <c r="I23" s="9"/>
      <c r="J23" s="9"/>
      <c r="K23" s="9"/>
      <c r="L23" s="9"/>
      <c r="M23" s="9"/>
      <c r="N23" s="9">
        <f t="shared" si="7"/>
        <v>105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4.25">
      <c r="A24" s="6">
        <v>4</v>
      </c>
      <c r="B24" s="50" t="s">
        <v>7</v>
      </c>
      <c r="C24" s="8" t="s">
        <v>2</v>
      </c>
      <c r="D24" s="7"/>
      <c r="E24" s="7"/>
      <c r="F24" s="7"/>
      <c r="G24" s="7"/>
      <c r="H24" s="9"/>
      <c r="I24" s="9"/>
      <c r="J24" s="9"/>
      <c r="K24" s="9"/>
      <c r="L24" s="9"/>
      <c r="M24" s="9"/>
      <c r="N24" s="9">
        <f t="shared" si="7"/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14" s="19" customFormat="1" ht="14.25">
      <c r="A25" s="6">
        <v>5</v>
      </c>
      <c r="B25" s="50" t="s">
        <v>8</v>
      </c>
      <c r="C25" s="8"/>
      <c r="D25" s="53"/>
      <c r="E25" s="7">
        <f aca="true" t="shared" si="8" ref="E25:N25">SUM(E26:E43)</f>
        <v>0</v>
      </c>
      <c r="F25" s="7">
        <f t="shared" si="8"/>
        <v>0</v>
      </c>
      <c r="G25" s="7">
        <f t="shared" si="8"/>
        <v>1450</v>
      </c>
      <c r="H25" s="7">
        <f t="shared" si="8"/>
        <v>0</v>
      </c>
      <c r="I25" s="7">
        <f t="shared" si="8"/>
        <v>0</v>
      </c>
      <c r="J25" s="7">
        <f t="shared" si="8"/>
        <v>0</v>
      </c>
      <c r="K25" s="7">
        <f t="shared" si="8"/>
        <v>0</v>
      </c>
      <c r="L25" s="7">
        <f t="shared" si="8"/>
        <v>0</v>
      </c>
      <c r="M25" s="7">
        <f t="shared" si="8"/>
        <v>0</v>
      </c>
      <c r="N25" s="51">
        <f t="shared" si="8"/>
        <v>1450</v>
      </c>
    </row>
    <row r="26" spans="1:14" ht="14.25">
      <c r="A26" s="2"/>
      <c r="B26" s="48" t="s">
        <v>24</v>
      </c>
      <c r="C26" s="2" t="s">
        <v>2</v>
      </c>
      <c r="D26" s="7"/>
      <c r="E26" s="2"/>
      <c r="F26" s="2"/>
      <c r="G26" s="2"/>
      <c r="N26" s="2">
        <f t="shared" si="7"/>
        <v>0</v>
      </c>
    </row>
    <row r="27" spans="1:14" ht="14.25">
      <c r="A27" s="2"/>
      <c r="B27" s="65" t="s">
        <v>125</v>
      </c>
      <c r="C27" s="2" t="s">
        <v>2</v>
      </c>
      <c r="D27" s="4"/>
      <c r="E27" s="2"/>
      <c r="F27" s="2"/>
      <c r="G27" s="2"/>
      <c r="N27" s="2">
        <f t="shared" si="7"/>
        <v>0</v>
      </c>
    </row>
    <row r="28" spans="1:14" ht="14.25">
      <c r="A28" s="2"/>
      <c r="B28" s="65" t="s">
        <v>126</v>
      </c>
      <c r="C28" s="2" t="s">
        <v>2</v>
      </c>
      <c r="D28" s="4"/>
      <c r="E28" s="2"/>
      <c r="F28" s="2"/>
      <c r="G28" s="2"/>
      <c r="N28" s="2">
        <f t="shared" si="7"/>
        <v>0</v>
      </c>
    </row>
    <row r="29" spans="1:14" ht="12.75">
      <c r="A29" s="2"/>
      <c r="B29" s="48" t="s">
        <v>158</v>
      </c>
      <c r="C29" s="2" t="s">
        <v>2</v>
      </c>
      <c r="D29" s="57">
        <v>3</v>
      </c>
      <c r="E29" s="2"/>
      <c r="F29" s="2"/>
      <c r="G29" s="2">
        <f>D29*100</f>
        <v>300</v>
      </c>
      <c r="N29" s="2">
        <f t="shared" si="7"/>
        <v>300</v>
      </c>
    </row>
    <row r="30" spans="1:14" ht="12.75">
      <c r="A30" s="2"/>
      <c r="B30" s="48" t="s">
        <v>25</v>
      </c>
      <c r="C30" s="2" t="s">
        <v>2</v>
      </c>
      <c r="D30" s="57">
        <v>10</v>
      </c>
      <c r="E30" s="2"/>
      <c r="F30" s="2"/>
      <c r="G30" s="2">
        <f>D30*100</f>
        <v>1000</v>
      </c>
      <c r="N30" s="2">
        <f t="shared" si="7"/>
        <v>1000</v>
      </c>
    </row>
    <row r="31" spans="1:14" ht="12.75">
      <c r="A31" s="2"/>
      <c r="B31" s="48" t="s">
        <v>357</v>
      </c>
      <c r="C31" s="2" t="s">
        <v>2</v>
      </c>
      <c r="D31" s="57">
        <v>1</v>
      </c>
      <c r="E31" s="2"/>
      <c r="F31" s="2"/>
      <c r="G31" s="2">
        <f>D31*150</f>
        <v>150</v>
      </c>
      <c r="N31" s="2">
        <f t="shared" si="7"/>
        <v>150</v>
      </c>
    </row>
    <row r="32" spans="1:14" ht="12.75">
      <c r="A32" s="2"/>
      <c r="B32" s="48" t="s">
        <v>26</v>
      </c>
      <c r="C32" s="2" t="s">
        <v>27</v>
      </c>
      <c r="D32" s="2"/>
      <c r="E32" s="2"/>
      <c r="F32" s="2"/>
      <c r="G32" s="2"/>
      <c r="N32" s="2">
        <f t="shared" si="7"/>
        <v>0</v>
      </c>
    </row>
    <row r="33" spans="1:14" ht="12.75">
      <c r="A33" s="2"/>
      <c r="B33" s="48" t="s">
        <v>156</v>
      </c>
      <c r="C33" s="2" t="s">
        <v>2</v>
      </c>
      <c r="D33" s="2"/>
      <c r="E33" s="2"/>
      <c r="F33" s="2"/>
      <c r="G33" s="2"/>
      <c r="N33" s="2">
        <f t="shared" si="7"/>
        <v>0</v>
      </c>
    </row>
    <row r="34" spans="1:14" ht="12.75">
      <c r="A34" s="2"/>
      <c r="B34" s="48" t="s">
        <v>157</v>
      </c>
      <c r="C34" s="2" t="s">
        <v>2</v>
      </c>
      <c r="D34" s="2"/>
      <c r="E34" s="2"/>
      <c r="F34" s="2"/>
      <c r="G34" s="2"/>
      <c r="N34" s="2">
        <f t="shared" si="7"/>
        <v>0</v>
      </c>
    </row>
    <row r="35" spans="1:14" ht="12.75">
      <c r="A35" s="2"/>
      <c r="B35" s="48" t="s">
        <v>193</v>
      </c>
      <c r="C35" s="2" t="s">
        <v>2</v>
      </c>
      <c r="D35" s="2"/>
      <c r="E35" s="2"/>
      <c r="F35" s="2"/>
      <c r="G35" s="2"/>
      <c r="N35" s="2">
        <f t="shared" si="7"/>
        <v>0</v>
      </c>
    </row>
    <row r="36" spans="1:14" ht="12.75">
      <c r="A36" s="2"/>
      <c r="B36" s="48" t="s">
        <v>351</v>
      </c>
      <c r="C36" s="2" t="s">
        <v>2</v>
      </c>
      <c r="D36" s="2"/>
      <c r="E36" s="2"/>
      <c r="F36" s="2"/>
      <c r="G36" s="2"/>
      <c r="N36" s="2">
        <f t="shared" si="7"/>
        <v>0</v>
      </c>
    </row>
    <row r="37" spans="1:14" ht="12.75">
      <c r="A37" s="2"/>
      <c r="B37" s="48" t="s">
        <v>350</v>
      </c>
      <c r="C37" s="2" t="s">
        <v>2</v>
      </c>
      <c r="D37" s="2"/>
      <c r="E37" s="2"/>
      <c r="F37" s="2"/>
      <c r="G37" s="2"/>
      <c r="N37" s="2">
        <f t="shared" si="7"/>
        <v>0</v>
      </c>
    </row>
    <row r="38" spans="1:14" ht="12.75">
      <c r="A38" s="2"/>
      <c r="B38" s="48" t="s">
        <v>349</v>
      </c>
      <c r="C38" s="2" t="s">
        <v>2</v>
      </c>
      <c r="D38" s="2"/>
      <c r="E38" s="2"/>
      <c r="F38" s="2"/>
      <c r="G38" s="2"/>
      <c r="N38" s="2">
        <f t="shared" si="7"/>
        <v>0</v>
      </c>
    </row>
    <row r="39" spans="1:14" ht="12.75">
      <c r="A39" s="2"/>
      <c r="B39" s="48" t="s">
        <v>348</v>
      </c>
      <c r="C39" s="2" t="s">
        <v>2</v>
      </c>
      <c r="D39" s="2"/>
      <c r="E39" s="2"/>
      <c r="F39" s="2"/>
      <c r="G39" s="2"/>
      <c r="N39" s="2">
        <f t="shared" si="7"/>
        <v>0</v>
      </c>
    </row>
    <row r="40" spans="1:14" ht="12.75">
      <c r="A40" s="2"/>
      <c r="B40" s="48" t="s">
        <v>347</v>
      </c>
      <c r="C40" s="2" t="s">
        <v>2</v>
      </c>
      <c r="D40" s="2"/>
      <c r="E40" s="2"/>
      <c r="F40" s="2"/>
      <c r="G40" s="2"/>
      <c r="N40" s="2">
        <f t="shared" si="7"/>
        <v>0</v>
      </c>
    </row>
    <row r="41" spans="1:14" ht="12.75">
      <c r="A41" s="2"/>
      <c r="B41" s="48" t="s">
        <v>346</v>
      </c>
      <c r="C41" s="2" t="s">
        <v>2</v>
      </c>
      <c r="D41" s="2"/>
      <c r="E41" s="2"/>
      <c r="F41" s="2"/>
      <c r="G41" s="2"/>
      <c r="N41" s="2">
        <f t="shared" si="7"/>
        <v>0</v>
      </c>
    </row>
    <row r="42" spans="1:14" ht="12.75">
      <c r="A42" s="2"/>
      <c r="B42" s="48" t="s">
        <v>345</v>
      </c>
      <c r="C42" s="2" t="s">
        <v>2</v>
      </c>
      <c r="D42" s="2"/>
      <c r="E42" s="2"/>
      <c r="F42" s="2"/>
      <c r="G42" s="2"/>
      <c r="N42" s="2">
        <f t="shared" si="7"/>
        <v>0</v>
      </c>
    </row>
    <row r="43" spans="1:28" ht="12.75">
      <c r="A43" s="2"/>
      <c r="B43" s="69"/>
      <c r="C43" s="2" t="s">
        <v>2</v>
      </c>
      <c r="D43" s="25"/>
      <c r="E43" s="25"/>
      <c r="F43" s="25"/>
      <c r="G43" s="25"/>
      <c r="H43" s="19"/>
      <c r="I43" s="19"/>
      <c r="J43" s="19"/>
      <c r="K43" s="19"/>
      <c r="L43" s="19"/>
      <c r="M43" s="19"/>
      <c r="N43" s="25">
        <f t="shared" si="7"/>
        <v>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4.25">
      <c r="A44" s="6">
        <v>6</v>
      </c>
      <c r="B44" s="50" t="s">
        <v>9</v>
      </c>
      <c r="C44" s="8"/>
      <c r="D44" s="7"/>
      <c r="E44" s="7">
        <f aca="true" t="shared" si="9" ref="E44:M44">SUM(E45:E66)</f>
        <v>0</v>
      </c>
      <c r="F44" s="7">
        <f t="shared" si="9"/>
        <v>0</v>
      </c>
      <c r="G44" s="7">
        <f t="shared" si="9"/>
        <v>18900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14" ht="12.75">
      <c r="B45" s="38" t="s">
        <v>23</v>
      </c>
      <c r="C45" s="5" t="s">
        <v>2</v>
      </c>
      <c r="D45" s="37"/>
      <c r="H45" s="19"/>
      <c r="N45" s="2">
        <f t="shared" si="7"/>
        <v>0</v>
      </c>
    </row>
    <row r="46" spans="2:14" ht="12.75">
      <c r="B46" s="38" t="s">
        <v>184</v>
      </c>
      <c r="C46" s="5" t="s">
        <v>2</v>
      </c>
      <c r="H46" s="19"/>
      <c r="N46" s="2">
        <f t="shared" si="7"/>
        <v>0</v>
      </c>
    </row>
    <row r="47" spans="2:14" ht="12.75">
      <c r="B47" s="38" t="s">
        <v>319</v>
      </c>
      <c r="C47" s="5" t="s">
        <v>2</v>
      </c>
      <c r="G47" s="19"/>
      <c r="H47" s="19"/>
      <c r="N47" s="2">
        <f t="shared" si="7"/>
        <v>0</v>
      </c>
    </row>
    <row r="48" spans="2:14" ht="12.75">
      <c r="B48" s="38" t="s">
        <v>159</v>
      </c>
      <c r="C48" s="5" t="s">
        <v>2</v>
      </c>
      <c r="G48" s="19"/>
      <c r="H48" s="19"/>
      <c r="N48" s="2">
        <f t="shared" si="7"/>
        <v>0</v>
      </c>
    </row>
    <row r="49" spans="2:14" ht="12.75">
      <c r="B49" s="38" t="s">
        <v>292</v>
      </c>
      <c r="C49" s="5" t="s">
        <v>2</v>
      </c>
      <c r="D49">
        <v>3</v>
      </c>
      <c r="G49" s="19">
        <v>1000</v>
      </c>
      <c r="H49" s="19"/>
      <c r="N49" s="2">
        <f t="shared" si="7"/>
        <v>1000</v>
      </c>
    </row>
    <row r="50" spans="2:14" ht="12.75">
      <c r="B50" s="38" t="s">
        <v>270</v>
      </c>
      <c r="C50" s="5" t="s">
        <v>2</v>
      </c>
      <c r="G50" s="19"/>
      <c r="H50" s="19"/>
      <c r="N50" s="2">
        <f t="shared" si="7"/>
        <v>0</v>
      </c>
    </row>
    <row r="51" spans="2:14" ht="12.75">
      <c r="B51" s="38" t="s">
        <v>192</v>
      </c>
      <c r="C51" s="5" t="s">
        <v>2</v>
      </c>
      <c r="D51">
        <v>3</v>
      </c>
      <c r="G51" s="19">
        <v>400</v>
      </c>
      <c r="H51" s="19"/>
      <c r="N51" s="2">
        <f t="shared" si="7"/>
        <v>400</v>
      </c>
    </row>
    <row r="52" spans="2:14" ht="12.75">
      <c r="B52" s="38" t="s">
        <v>360</v>
      </c>
      <c r="C52" s="5" t="s">
        <v>2</v>
      </c>
      <c r="D52">
        <v>1</v>
      </c>
      <c r="G52" s="19">
        <v>3000</v>
      </c>
      <c r="H52" s="19"/>
      <c r="N52" s="2">
        <f t="shared" si="7"/>
        <v>3000</v>
      </c>
    </row>
    <row r="53" spans="2:14" ht="12.75">
      <c r="B53" s="38" t="s">
        <v>364</v>
      </c>
      <c r="C53" s="5" t="s">
        <v>2</v>
      </c>
      <c r="G53" s="19"/>
      <c r="H53" s="19"/>
      <c r="N53" s="2">
        <f t="shared" si="7"/>
        <v>0</v>
      </c>
    </row>
    <row r="54" spans="2:14" ht="12.75">
      <c r="B54" s="38" t="s">
        <v>290</v>
      </c>
      <c r="C54" s="5" t="s">
        <v>2</v>
      </c>
      <c r="D54">
        <v>3</v>
      </c>
      <c r="G54" s="19">
        <v>1500</v>
      </c>
      <c r="H54" s="19"/>
      <c r="N54" s="2">
        <f t="shared" si="7"/>
        <v>1500</v>
      </c>
    </row>
    <row r="55" spans="2:14" ht="12.75">
      <c r="B55" s="38" t="s">
        <v>362</v>
      </c>
      <c r="C55" s="5" t="s">
        <v>2</v>
      </c>
      <c r="D55">
        <v>1</v>
      </c>
      <c r="G55" s="19">
        <v>1000</v>
      </c>
      <c r="H55" s="19"/>
      <c r="N55" s="2">
        <f t="shared" si="7"/>
        <v>1000</v>
      </c>
    </row>
    <row r="56" spans="2:14" ht="12.75">
      <c r="B56" s="38" t="s">
        <v>369</v>
      </c>
      <c r="C56" s="5" t="s">
        <v>2</v>
      </c>
      <c r="G56" s="19"/>
      <c r="H56" s="19"/>
      <c r="N56" s="2">
        <f t="shared" si="7"/>
        <v>0</v>
      </c>
    </row>
    <row r="57" spans="2:14" ht="12.75">
      <c r="B57" s="38" t="s">
        <v>127</v>
      </c>
      <c r="C57" s="5" t="s">
        <v>2</v>
      </c>
      <c r="D57">
        <v>2</v>
      </c>
      <c r="G57" s="19">
        <v>9000</v>
      </c>
      <c r="H57" s="19"/>
      <c r="N57" s="2">
        <f t="shared" si="7"/>
        <v>9000</v>
      </c>
    </row>
    <row r="58" spans="2:14" ht="12.75">
      <c r="B58" s="38" t="s">
        <v>368</v>
      </c>
      <c r="C58" s="5" t="s">
        <v>2</v>
      </c>
      <c r="G58" s="19"/>
      <c r="H58" s="19"/>
      <c r="N58" s="2">
        <f t="shared" si="7"/>
        <v>0</v>
      </c>
    </row>
    <row r="59" spans="2:14" ht="12.75">
      <c r="B59" s="38" t="s">
        <v>361</v>
      </c>
      <c r="C59" s="5" t="s">
        <v>2</v>
      </c>
      <c r="D59">
        <v>12</v>
      </c>
      <c r="G59" s="19">
        <v>2500</v>
      </c>
      <c r="H59" s="19"/>
      <c r="N59" s="2">
        <f t="shared" si="7"/>
        <v>2500</v>
      </c>
    </row>
    <row r="60" spans="2:14" ht="12.75">
      <c r="B60" s="38" t="s">
        <v>367</v>
      </c>
      <c r="C60" s="5" t="s">
        <v>2</v>
      </c>
      <c r="G60" s="19"/>
      <c r="H60" s="19"/>
      <c r="N60" s="2">
        <f t="shared" si="7"/>
        <v>0</v>
      </c>
    </row>
    <row r="61" spans="2:14" ht="12.75">
      <c r="B61" s="38" t="s">
        <v>366</v>
      </c>
      <c r="C61" s="5" t="s">
        <v>2</v>
      </c>
      <c r="G61" s="19"/>
      <c r="H61" s="19"/>
      <c r="N61" s="2">
        <f t="shared" si="7"/>
        <v>0</v>
      </c>
    </row>
    <row r="62" spans="2:14" ht="12.75">
      <c r="B62" s="38" t="s">
        <v>365</v>
      </c>
      <c r="C62" s="5" t="s">
        <v>2</v>
      </c>
      <c r="G62" s="19"/>
      <c r="H62" s="19"/>
      <c r="N62" s="2">
        <f t="shared" si="7"/>
        <v>0</v>
      </c>
    </row>
    <row r="63" spans="2:14" ht="12.75">
      <c r="B63" s="38" t="s">
        <v>293</v>
      </c>
      <c r="C63" s="5" t="s">
        <v>2</v>
      </c>
      <c r="D63">
        <v>1</v>
      </c>
      <c r="G63" s="19">
        <v>500</v>
      </c>
      <c r="H63" s="19"/>
      <c r="N63" s="2">
        <f t="shared" si="7"/>
        <v>500</v>
      </c>
    </row>
    <row r="64" spans="2:14" ht="12.75">
      <c r="B64" s="38" t="s">
        <v>294</v>
      </c>
      <c r="C64" s="5" t="s">
        <v>2</v>
      </c>
      <c r="G64" s="19"/>
      <c r="H64" s="19"/>
      <c r="N64" s="2">
        <f t="shared" si="7"/>
        <v>0</v>
      </c>
    </row>
    <row r="65" spans="2:14" ht="12.75">
      <c r="B65" s="38" t="s">
        <v>332</v>
      </c>
      <c r="C65" s="5" t="s">
        <v>2</v>
      </c>
      <c r="H65" s="19"/>
      <c r="N65" s="2">
        <f t="shared" si="7"/>
        <v>0</v>
      </c>
    </row>
    <row r="66" spans="2:14" ht="12.75">
      <c r="B66" s="38" t="s">
        <v>333</v>
      </c>
      <c r="C66" s="5" t="s">
        <v>2</v>
      </c>
      <c r="N66" s="2">
        <f t="shared" si="7"/>
        <v>0</v>
      </c>
    </row>
    <row r="67" spans="1:28" ht="14.25">
      <c r="A67" s="6">
        <v>7</v>
      </c>
      <c r="B67" s="50" t="s">
        <v>10</v>
      </c>
      <c r="C67" s="8"/>
      <c r="D67" s="7"/>
      <c r="E67" s="7">
        <f aca="true" t="shared" si="10" ref="E67:M67">SUM(E68:E80)</f>
        <v>0</v>
      </c>
      <c r="F67" s="7">
        <f t="shared" si="10"/>
        <v>0</v>
      </c>
      <c r="G67" s="7">
        <f t="shared" si="10"/>
        <v>0</v>
      </c>
      <c r="H67" s="7">
        <f t="shared" si="10"/>
        <v>0</v>
      </c>
      <c r="I67" s="7">
        <f t="shared" si="10"/>
        <v>0</v>
      </c>
      <c r="J67" s="7">
        <f t="shared" si="10"/>
        <v>0</v>
      </c>
      <c r="K67" s="7">
        <f t="shared" si="10"/>
        <v>0</v>
      </c>
      <c r="L67" s="7">
        <f t="shared" si="10"/>
        <v>0</v>
      </c>
      <c r="M67" s="7">
        <f t="shared" si="10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14" ht="12.75">
      <c r="B68" s="38" t="s">
        <v>28</v>
      </c>
      <c r="C68" s="5" t="s">
        <v>2</v>
      </c>
      <c r="K68" s="19"/>
      <c r="N68" s="2">
        <f t="shared" si="7"/>
        <v>0</v>
      </c>
    </row>
    <row r="69" spans="2:14" ht="12.75">
      <c r="B69" s="38" t="s">
        <v>29</v>
      </c>
      <c r="C69" s="5" t="s">
        <v>2</v>
      </c>
      <c r="K69" s="19"/>
      <c r="N69" s="2">
        <f t="shared" si="7"/>
        <v>0</v>
      </c>
    </row>
    <row r="70" spans="2:14" ht="12.75">
      <c r="B70" s="38" t="s">
        <v>30</v>
      </c>
      <c r="C70" s="5" t="s">
        <v>2</v>
      </c>
      <c r="D70" s="37"/>
      <c r="K70" s="19"/>
      <c r="N70" s="2">
        <f t="shared" si="7"/>
        <v>0</v>
      </c>
    </row>
    <row r="71" spans="2:14" ht="12.75">
      <c r="B71" s="38" t="s">
        <v>254</v>
      </c>
      <c r="C71" s="5" t="s">
        <v>2</v>
      </c>
      <c r="N71" s="2">
        <f t="shared" si="7"/>
        <v>0</v>
      </c>
    </row>
    <row r="72" spans="2:14" ht="12.75">
      <c r="B72" s="38" t="s">
        <v>31</v>
      </c>
      <c r="C72" s="5" t="s">
        <v>2</v>
      </c>
      <c r="D72" s="37"/>
      <c r="N72" s="2">
        <f t="shared" si="7"/>
        <v>0</v>
      </c>
    </row>
    <row r="73" spans="2:14" ht="12.75">
      <c r="B73" s="38" t="s">
        <v>32</v>
      </c>
      <c r="C73" s="5" t="s">
        <v>2</v>
      </c>
      <c r="N73" s="2">
        <f t="shared" si="7"/>
        <v>0</v>
      </c>
    </row>
    <row r="74" spans="2:14" ht="12.75">
      <c r="B74" s="38" t="s">
        <v>33</v>
      </c>
      <c r="C74" s="5" t="s">
        <v>2</v>
      </c>
      <c r="D74" s="37"/>
      <c r="N74" s="2">
        <f t="shared" si="7"/>
        <v>0</v>
      </c>
    </row>
    <row r="75" spans="2:14" ht="12.75">
      <c r="B75" s="38" t="s">
        <v>34</v>
      </c>
      <c r="C75" s="5" t="s">
        <v>2</v>
      </c>
      <c r="D75" s="37"/>
      <c r="N75" s="2">
        <f t="shared" si="7"/>
        <v>0</v>
      </c>
    </row>
    <row r="76" spans="2:14" ht="12.75">
      <c r="B76" s="38" t="s">
        <v>35</v>
      </c>
      <c r="C76" s="5" t="s">
        <v>2</v>
      </c>
      <c r="D76" s="37"/>
      <c r="N76" s="2">
        <f t="shared" si="7"/>
        <v>0</v>
      </c>
    </row>
    <row r="77" spans="2:14" ht="12.75">
      <c r="B77" s="38" t="s">
        <v>128</v>
      </c>
      <c r="C77" s="5" t="s">
        <v>2</v>
      </c>
      <c r="D77" s="37"/>
      <c r="N77" s="2">
        <f t="shared" si="7"/>
        <v>0</v>
      </c>
    </row>
    <row r="78" spans="2:14" ht="12.75">
      <c r="B78" s="38" t="s">
        <v>129</v>
      </c>
      <c r="C78" s="5" t="s">
        <v>2</v>
      </c>
      <c r="N78" s="2">
        <f t="shared" si="7"/>
        <v>0</v>
      </c>
    </row>
    <row r="79" spans="2:14" ht="12.75">
      <c r="B79" s="38" t="s">
        <v>255</v>
      </c>
      <c r="C79" s="5" t="s">
        <v>2</v>
      </c>
      <c r="N79" s="2">
        <f t="shared" si="7"/>
        <v>0</v>
      </c>
    </row>
    <row r="80" spans="2:14" ht="12.75">
      <c r="B80" s="38" t="s">
        <v>48</v>
      </c>
      <c r="C80" s="5"/>
      <c r="N80" s="2">
        <f t="shared" si="7"/>
        <v>0</v>
      </c>
    </row>
    <row r="81" spans="1:28" ht="14.25">
      <c r="A81" s="10">
        <v>8</v>
      </c>
      <c r="B81" s="50" t="s">
        <v>11</v>
      </c>
      <c r="C81" s="8"/>
      <c r="D81" s="7"/>
      <c r="E81" s="7">
        <f aca="true" t="shared" si="11" ref="E81:M81">SUM(E82:E94)</f>
        <v>0</v>
      </c>
      <c r="F81" s="7">
        <f t="shared" si="11"/>
        <v>0</v>
      </c>
      <c r="G81" s="7">
        <f t="shared" si="11"/>
        <v>2550</v>
      </c>
      <c r="H81" s="7">
        <f t="shared" si="11"/>
        <v>0</v>
      </c>
      <c r="I81" s="7">
        <f t="shared" si="11"/>
        <v>0</v>
      </c>
      <c r="J81" s="7">
        <f t="shared" si="11"/>
        <v>0</v>
      </c>
      <c r="K81" s="7">
        <f t="shared" si="11"/>
        <v>0</v>
      </c>
      <c r="L81" s="7">
        <f t="shared" si="11"/>
        <v>0</v>
      </c>
      <c r="M81" s="7">
        <f t="shared" si="11"/>
        <v>0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2:14" ht="12.75">
      <c r="B82" s="38" t="s">
        <v>328</v>
      </c>
      <c r="C82" s="5" t="s">
        <v>27</v>
      </c>
      <c r="N82" s="2">
        <f t="shared" si="7"/>
        <v>0</v>
      </c>
    </row>
    <row r="83" spans="2:14" ht="12.75">
      <c r="B83" s="38" t="s">
        <v>329</v>
      </c>
      <c r="C83" s="5" t="s">
        <v>2</v>
      </c>
      <c r="N83" s="2">
        <f t="shared" si="7"/>
        <v>0</v>
      </c>
    </row>
    <row r="84" spans="2:14" ht="12.75">
      <c r="B84" s="38" t="s">
        <v>36</v>
      </c>
      <c r="C84" s="5" t="s">
        <v>352</v>
      </c>
      <c r="D84" s="37">
        <f>3*5</f>
        <v>15</v>
      </c>
      <c r="G84">
        <f>D84*20</f>
        <v>300</v>
      </c>
      <c r="N84" s="2">
        <f t="shared" si="7"/>
        <v>300</v>
      </c>
    </row>
    <row r="85" spans="2:14" ht="12.75">
      <c r="B85" s="38" t="s">
        <v>37</v>
      </c>
      <c r="C85" s="5" t="s">
        <v>27</v>
      </c>
      <c r="D85" s="32">
        <v>10.8</v>
      </c>
      <c r="G85">
        <f>D85*50</f>
        <v>540</v>
      </c>
      <c r="N85" s="2">
        <f t="shared" si="7"/>
        <v>540</v>
      </c>
    </row>
    <row r="86" spans="2:14" ht="12.75">
      <c r="B86" s="38" t="s">
        <v>38</v>
      </c>
      <c r="C86" s="5" t="s">
        <v>2</v>
      </c>
      <c r="D86" s="37">
        <v>12</v>
      </c>
      <c r="G86">
        <f>D86*30</f>
        <v>360</v>
      </c>
      <c r="N86" s="2">
        <f aca="true" t="shared" si="12" ref="N86:N150">SUM(E86:M86)</f>
        <v>360</v>
      </c>
    </row>
    <row r="87" spans="2:14" ht="12.75">
      <c r="B87" s="38" t="s">
        <v>39</v>
      </c>
      <c r="C87" s="5" t="s">
        <v>2</v>
      </c>
      <c r="D87" s="37">
        <v>10</v>
      </c>
      <c r="G87">
        <f>D87*50</f>
        <v>500</v>
      </c>
      <c r="N87" s="2">
        <f t="shared" si="12"/>
        <v>500</v>
      </c>
    </row>
    <row r="88" spans="2:14" ht="12.75">
      <c r="B88" s="38" t="s">
        <v>40</v>
      </c>
      <c r="C88" s="5" t="s">
        <v>2</v>
      </c>
      <c r="D88" s="37">
        <v>10</v>
      </c>
      <c r="G88">
        <f>D88*5</f>
        <v>50</v>
      </c>
      <c r="N88" s="2">
        <f t="shared" si="12"/>
        <v>50</v>
      </c>
    </row>
    <row r="89" spans="2:14" ht="12.75">
      <c r="B89" s="38" t="s">
        <v>41</v>
      </c>
      <c r="C89" s="5" t="s">
        <v>2</v>
      </c>
      <c r="D89" s="19"/>
      <c r="N89" s="2">
        <f t="shared" si="12"/>
        <v>0</v>
      </c>
    </row>
    <row r="90" spans="2:14" ht="12.75">
      <c r="B90" s="38" t="s">
        <v>330</v>
      </c>
      <c r="C90" s="5" t="s">
        <v>2</v>
      </c>
      <c r="D90" s="37">
        <v>4</v>
      </c>
      <c r="G90">
        <f>D90*200</f>
        <v>800</v>
      </c>
      <c r="N90" s="2">
        <f t="shared" si="12"/>
        <v>800</v>
      </c>
    </row>
    <row r="91" spans="2:14" ht="12.75">
      <c r="B91" s="38" t="s">
        <v>324</v>
      </c>
      <c r="C91" s="5" t="s">
        <v>27</v>
      </c>
      <c r="N91" s="2">
        <f t="shared" si="12"/>
        <v>0</v>
      </c>
    </row>
    <row r="92" spans="2:14" ht="12.75">
      <c r="B92" s="38" t="s">
        <v>353</v>
      </c>
      <c r="C92" s="5"/>
      <c r="N92" s="2">
        <f t="shared" si="12"/>
        <v>0</v>
      </c>
    </row>
    <row r="93" spans="2:14" ht="12.75">
      <c r="B93" s="38" t="s">
        <v>354</v>
      </c>
      <c r="C93" s="5" t="s">
        <v>27</v>
      </c>
      <c r="N93" s="2">
        <f t="shared" si="12"/>
        <v>0</v>
      </c>
    </row>
    <row r="94" spans="2:14" ht="12.75">
      <c r="B94" s="38" t="s">
        <v>355</v>
      </c>
      <c r="C94" s="5" t="s">
        <v>339</v>
      </c>
      <c r="N94" s="2">
        <f t="shared" si="12"/>
        <v>0</v>
      </c>
    </row>
    <row r="95" spans="1:28" ht="14.25">
      <c r="A95" s="10">
        <v>9</v>
      </c>
      <c r="B95" s="50" t="s">
        <v>12</v>
      </c>
      <c r="C95" s="8"/>
      <c r="D95" s="7"/>
      <c r="E95" s="7">
        <f aca="true" t="shared" si="13" ref="E95:M95">SUM(E96:E128)</f>
        <v>0</v>
      </c>
      <c r="F95" s="7">
        <f t="shared" si="13"/>
        <v>0</v>
      </c>
      <c r="G95" s="7">
        <f t="shared" si="13"/>
        <v>3300</v>
      </c>
      <c r="H95" s="7">
        <f t="shared" si="13"/>
        <v>0</v>
      </c>
      <c r="I95" s="7">
        <f t="shared" si="13"/>
        <v>0</v>
      </c>
      <c r="J95" s="7">
        <f t="shared" si="13"/>
        <v>0</v>
      </c>
      <c r="K95" s="7">
        <f>SUM(K96:K128)</f>
        <v>0</v>
      </c>
      <c r="L95" s="7">
        <f t="shared" si="13"/>
        <v>0</v>
      </c>
      <c r="M95" s="7">
        <f t="shared" si="13"/>
        <v>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2:14" ht="12.75">
      <c r="B96" s="38" t="s">
        <v>42</v>
      </c>
      <c r="C96" s="5" t="s">
        <v>2</v>
      </c>
      <c r="N96" s="2">
        <f t="shared" si="12"/>
        <v>0</v>
      </c>
    </row>
    <row r="97" spans="2:14" ht="12.75">
      <c r="B97" s="38" t="s">
        <v>43</v>
      </c>
      <c r="C97" s="5" t="s">
        <v>2</v>
      </c>
      <c r="D97" s="37">
        <v>10</v>
      </c>
      <c r="G97">
        <f>D97*50</f>
        <v>500</v>
      </c>
      <c r="N97" s="2">
        <f t="shared" si="12"/>
        <v>500</v>
      </c>
    </row>
    <row r="98" spans="2:14" ht="12.75">
      <c r="B98" s="38" t="s">
        <v>194</v>
      </c>
      <c r="C98" s="5" t="s">
        <v>2</v>
      </c>
      <c r="N98" s="2">
        <f t="shared" si="12"/>
        <v>0</v>
      </c>
    </row>
    <row r="99" spans="2:14" ht="12.75">
      <c r="B99" s="38" t="s">
        <v>44</v>
      </c>
      <c r="C99" s="5" t="s">
        <v>27</v>
      </c>
      <c r="D99" s="19"/>
      <c r="N99" s="2">
        <f t="shared" si="12"/>
        <v>0</v>
      </c>
    </row>
    <row r="100" spans="2:14" ht="12.75">
      <c r="B100" s="38" t="s">
        <v>113</v>
      </c>
      <c r="C100" s="5" t="s">
        <v>2</v>
      </c>
      <c r="D100" s="19"/>
      <c r="N100" s="2">
        <f t="shared" si="12"/>
        <v>0</v>
      </c>
    </row>
    <row r="101" spans="2:14" ht="12.75">
      <c r="B101" s="38" t="s">
        <v>130</v>
      </c>
      <c r="C101" s="5" t="s">
        <v>2</v>
      </c>
      <c r="D101" s="19"/>
      <c r="N101" s="2">
        <f t="shared" si="12"/>
        <v>0</v>
      </c>
    </row>
    <row r="102" spans="2:14" ht="12.75">
      <c r="B102" s="38" t="s">
        <v>45</v>
      </c>
      <c r="C102" s="5" t="s">
        <v>27</v>
      </c>
      <c r="D102" s="19"/>
      <c r="N102" s="2">
        <f t="shared" si="12"/>
        <v>0</v>
      </c>
    </row>
    <row r="103" spans="2:14" ht="12.75">
      <c r="B103" s="38" t="s">
        <v>261</v>
      </c>
      <c r="C103" s="5" t="s">
        <v>2</v>
      </c>
      <c r="D103" s="19"/>
      <c r="N103" s="2">
        <f t="shared" si="12"/>
        <v>0</v>
      </c>
    </row>
    <row r="104" spans="2:14" ht="12.75">
      <c r="B104" s="38" t="s">
        <v>195</v>
      </c>
      <c r="C104" s="5" t="s">
        <v>2</v>
      </c>
      <c r="D104" s="19"/>
      <c r="N104" s="2">
        <f t="shared" si="12"/>
        <v>0</v>
      </c>
    </row>
    <row r="105" spans="2:14" ht="12.75">
      <c r="B105" s="38" t="s">
        <v>160</v>
      </c>
      <c r="C105" s="5" t="s">
        <v>2</v>
      </c>
      <c r="D105" s="19"/>
      <c r="N105" s="2">
        <f t="shared" si="12"/>
        <v>0</v>
      </c>
    </row>
    <row r="106" spans="2:14" ht="12.75">
      <c r="B106" s="38" t="s">
        <v>183</v>
      </c>
      <c r="C106" s="5" t="s">
        <v>2</v>
      </c>
      <c r="D106" s="19"/>
      <c r="N106" s="2">
        <f t="shared" si="12"/>
        <v>0</v>
      </c>
    </row>
    <row r="107" spans="2:14" ht="12.75">
      <c r="B107" s="38" t="s">
        <v>196</v>
      </c>
      <c r="C107" s="5" t="s">
        <v>2</v>
      </c>
      <c r="D107" s="19"/>
      <c r="N107" s="2">
        <f t="shared" si="12"/>
        <v>0</v>
      </c>
    </row>
    <row r="108" spans="2:14" ht="12.75">
      <c r="B108" s="38" t="s">
        <v>197</v>
      </c>
      <c r="C108" s="5" t="s">
        <v>2</v>
      </c>
      <c r="D108" s="19"/>
      <c r="N108" s="2">
        <f t="shared" si="12"/>
        <v>0</v>
      </c>
    </row>
    <row r="109" spans="2:14" ht="12.75">
      <c r="B109" s="38" t="s">
        <v>226</v>
      </c>
      <c r="C109" s="5" t="s">
        <v>2</v>
      </c>
      <c r="D109" s="19"/>
      <c r="N109" s="2">
        <f t="shared" si="12"/>
        <v>0</v>
      </c>
    </row>
    <row r="110" spans="2:14" ht="12.75">
      <c r="B110" s="38" t="s">
        <v>162</v>
      </c>
      <c r="C110" s="5" t="s">
        <v>2</v>
      </c>
      <c r="D110" s="19"/>
      <c r="N110" s="2">
        <f t="shared" si="12"/>
        <v>0</v>
      </c>
    </row>
    <row r="111" spans="2:14" ht="12.75">
      <c r="B111" s="38" t="s">
        <v>136</v>
      </c>
      <c r="C111" s="5" t="s">
        <v>2</v>
      </c>
      <c r="N111" s="2">
        <f t="shared" si="12"/>
        <v>0</v>
      </c>
    </row>
    <row r="112" spans="2:14" ht="12.75">
      <c r="B112" s="38" t="s">
        <v>48</v>
      </c>
      <c r="C112" s="5" t="s">
        <v>2</v>
      </c>
      <c r="N112" s="2">
        <f t="shared" si="12"/>
        <v>0</v>
      </c>
    </row>
    <row r="113" spans="2:14" ht="12.75">
      <c r="B113" s="38" t="s">
        <v>198</v>
      </c>
      <c r="C113" s="5" t="s">
        <v>2</v>
      </c>
      <c r="D113">
        <v>1</v>
      </c>
      <c r="G113">
        <v>1400</v>
      </c>
      <c r="N113" s="2">
        <f t="shared" si="12"/>
        <v>1400</v>
      </c>
    </row>
    <row r="114" spans="2:14" ht="12.75">
      <c r="B114" s="38" t="s">
        <v>287</v>
      </c>
      <c r="C114" s="5" t="s">
        <v>2</v>
      </c>
      <c r="N114" s="2">
        <f t="shared" si="12"/>
        <v>0</v>
      </c>
    </row>
    <row r="115" spans="2:14" ht="12.75">
      <c r="B115" s="38" t="s">
        <v>286</v>
      </c>
      <c r="C115" s="5" t="s">
        <v>2</v>
      </c>
      <c r="N115" s="2">
        <f t="shared" si="12"/>
        <v>0</v>
      </c>
    </row>
    <row r="116" spans="2:14" ht="12.75">
      <c r="B116" s="38" t="s">
        <v>295</v>
      </c>
      <c r="C116" s="5" t="s">
        <v>2</v>
      </c>
      <c r="N116" s="2">
        <f t="shared" si="12"/>
        <v>0</v>
      </c>
    </row>
    <row r="117" spans="2:14" ht="12.75">
      <c r="B117" s="38" t="s">
        <v>161</v>
      </c>
      <c r="C117" s="5" t="s">
        <v>2</v>
      </c>
      <c r="N117" s="2">
        <f t="shared" si="12"/>
        <v>0</v>
      </c>
    </row>
    <row r="118" spans="2:14" ht="12.75">
      <c r="B118" s="38" t="s">
        <v>199</v>
      </c>
      <c r="C118" s="5" t="s">
        <v>2</v>
      </c>
      <c r="D118">
        <v>6</v>
      </c>
      <c r="G118">
        <f>D118*100</f>
        <v>600</v>
      </c>
      <c r="N118" s="2">
        <f t="shared" si="12"/>
        <v>600</v>
      </c>
    </row>
    <row r="119" spans="2:14" ht="12.75">
      <c r="B119" s="38" t="s">
        <v>224</v>
      </c>
      <c r="C119" s="5" t="s">
        <v>2</v>
      </c>
      <c r="N119" s="2">
        <f t="shared" si="12"/>
        <v>0</v>
      </c>
    </row>
    <row r="120" spans="2:14" ht="12.75">
      <c r="B120" s="38" t="s">
        <v>363</v>
      </c>
      <c r="C120" s="5" t="s">
        <v>2</v>
      </c>
      <c r="D120">
        <v>1</v>
      </c>
      <c r="G120">
        <v>800</v>
      </c>
      <c r="N120" s="2">
        <f t="shared" si="12"/>
        <v>800</v>
      </c>
    </row>
    <row r="121" spans="2:14" ht="12" customHeight="1">
      <c r="B121" s="38" t="s">
        <v>237</v>
      </c>
      <c r="C121" s="5" t="s">
        <v>2</v>
      </c>
      <c r="N121" s="2">
        <f t="shared" si="12"/>
        <v>0</v>
      </c>
    </row>
    <row r="122" spans="2:14" ht="12.75">
      <c r="B122" s="38" t="s">
        <v>251</v>
      </c>
      <c r="C122" s="5" t="s">
        <v>2</v>
      </c>
      <c r="N122" s="2">
        <f t="shared" si="12"/>
        <v>0</v>
      </c>
    </row>
    <row r="123" spans="2:14" ht="12.75">
      <c r="B123" s="38" t="s">
        <v>238</v>
      </c>
      <c r="C123" s="5" t="s">
        <v>2</v>
      </c>
      <c r="N123" s="2">
        <f t="shared" si="12"/>
        <v>0</v>
      </c>
    </row>
    <row r="124" spans="2:14" ht="25.5">
      <c r="B124" s="38" t="s">
        <v>249</v>
      </c>
      <c r="C124" s="5" t="s">
        <v>2</v>
      </c>
      <c r="N124" s="2">
        <f t="shared" si="12"/>
        <v>0</v>
      </c>
    </row>
    <row r="125" spans="2:14" ht="12.75">
      <c r="B125" s="38" t="s">
        <v>281</v>
      </c>
      <c r="C125" s="5" t="s">
        <v>2</v>
      </c>
      <c r="N125" s="2">
        <f t="shared" si="12"/>
        <v>0</v>
      </c>
    </row>
    <row r="126" spans="2:14" ht="12.75">
      <c r="B126" s="38" t="s">
        <v>261</v>
      </c>
      <c r="C126" s="5" t="s">
        <v>2</v>
      </c>
      <c r="N126" s="2">
        <f t="shared" si="12"/>
        <v>0</v>
      </c>
    </row>
    <row r="127" spans="3:14" ht="12.75">
      <c r="C127" s="5" t="s">
        <v>2</v>
      </c>
      <c r="N127" s="2">
        <f t="shared" si="12"/>
        <v>0</v>
      </c>
    </row>
    <row r="128" spans="3:14" ht="12.75">
      <c r="C128" s="5" t="s">
        <v>2</v>
      </c>
      <c r="N128" s="2">
        <f t="shared" si="12"/>
        <v>0</v>
      </c>
    </row>
    <row r="129" spans="1:28" ht="14.25">
      <c r="A129" s="10">
        <v>10</v>
      </c>
      <c r="B129" s="50" t="s">
        <v>13</v>
      </c>
      <c r="C129" s="8"/>
      <c r="D129" s="7"/>
      <c r="E129" s="7">
        <f aca="true" t="shared" si="14" ref="E129:M129">SUM(E130:E177)</f>
        <v>0</v>
      </c>
      <c r="F129" s="7">
        <f t="shared" si="14"/>
        <v>0</v>
      </c>
      <c r="G129" s="7">
        <f t="shared" si="14"/>
        <v>5200</v>
      </c>
      <c r="H129" s="7">
        <f t="shared" si="14"/>
        <v>0</v>
      </c>
      <c r="I129" s="7">
        <f t="shared" si="14"/>
        <v>0</v>
      </c>
      <c r="J129" s="7">
        <f t="shared" si="14"/>
        <v>0</v>
      </c>
      <c r="K129" s="7">
        <f t="shared" si="14"/>
        <v>0</v>
      </c>
      <c r="L129" s="7">
        <f t="shared" si="14"/>
        <v>0</v>
      </c>
      <c r="M129" s="7">
        <f t="shared" si="14"/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2:14" ht="12.75">
      <c r="B130" s="38" t="s">
        <v>296</v>
      </c>
      <c r="C130" s="5" t="s">
        <v>60</v>
      </c>
      <c r="N130" s="2">
        <f t="shared" si="12"/>
        <v>0</v>
      </c>
    </row>
    <row r="131" spans="2:14" ht="12.75">
      <c r="B131" s="38" t="s">
        <v>63</v>
      </c>
      <c r="C131" s="5" t="s">
        <v>27</v>
      </c>
      <c r="D131" s="37">
        <v>20</v>
      </c>
      <c r="G131">
        <f>D131*15</f>
        <v>300</v>
      </c>
      <c r="N131" s="2">
        <f t="shared" si="12"/>
        <v>300</v>
      </c>
    </row>
    <row r="132" spans="2:28" ht="12" customHeight="1">
      <c r="B132" s="49" t="s">
        <v>51</v>
      </c>
      <c r="C132" s="30" t="s">
        <v>131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5">
        <f t="shared" si="12"/>
        <v>0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14" ht="12.75">
      <c r="B133" s="38" t="s">
        <v>52</v>
      </c>
      <c r="C133" s="5" t="s">
        <v>163</v>
      </c>
      <c r="D133" s="37"/>
      <c r="N133" s="2">
        <f t="shared" si="12"/>
        <v>0</v>
      </c>
    </row>
    <row r="134" spans="2:14" ht="12.75">
      <c r="B134" s="38" t="s">
        <v>53</v>
      </c>
      <c r="C134" s="5" t="s">
        <v>27</v>
      </c>
      <c r="D134" s="37">
        <v>150</v>
      </c>
      <c r="G134">
        <f>D134*3</f>
        <v>450</v>
      </c>
      <c r="N134" s="2">
        <f t="shared" si="12"/>
        <v>450</v>
      </c>
    </row>
    <row r="135" spans="2:14" ht="12.75">
      <c r="B135" s="38" t="s">
        <v>54</v>
      </c>
      <c r="C135" s="5" t="s">
        <v>27</v>
      </c>
      <c r="D135" s="37">
        <v>150</v>
      </c>
      <c r="G135">
        <f>D135*5</f>
        <v>750</v>
      </c>
      <c r="N135" s="2">
        <f t="shared" si="12"/>
        <v>750</v>
      </c>
    </row>
    <row r="136" spans="2:14" ht="12.75">
      <c r="B136" s="38" t="s">
        <v>55</v>
      </c>
      <c r="C136" s="5" t="s">
        <v>20</v>
      </c>
      <c r="D136" s="37">
        <v>2</v>
      </c>
      <c r="G136">
        <f>D136*150</f>
        <v>300</v>
      </c>
      <c r="N136" s="2">
        <f t="shared" si="12"/>
        <v>300</v>
      </c>
    </row>
    <row r="137" spans="2:14" ht="12.75">
      <c r="B137" s="38" t="s">
        <v>297</v>
      </c>
      <c r="C137" s="5" t="s">
        <v>2</v>
      </c>
      <c r="D137" s="37">
        <v>15</v>
      </c>
      <c r="G137">
        <f>D137*40</f>
        <v>600</v>
      </c>
      <c r="N137" s="2">
        <f t="shared" si="12"/>
        <v>600</v>
      </c>
    </row>
    <row r="138" spans="2:14" ht="12.75">
      <c r="B138" s="38" t="s">
        <v>57</v>
      </c>
      <c r="C138" s="5" t="s">
        <v>27</v>
      </c>
      <c r="D138" s="37">
        <v>10</v>
      </c>
      <c r="G138">
        <f>D138*30</f>
        <v>300</v>
      </c>
      <c r="N138" s="2">
        <f t="shared" si="12"/>
        <v>300</v>
      </c>
    </row>
    <row r="139" spans="2:14" ht="12.75">
      <c r="B139" s="38" t="s">
        <v>124</v>
      </c>
      <c r="C139" s="5" t="s">
        <v>2</v>
      </c>
      <c r="N139" s="2">
        <f t="shared" si="12"/>
        <v>0</v>
      </c>
    </row>
    <row r="140" spans="2:14" ht="12.75">
      <c r="B140" s="38" t="s">
        <v>114</v>
      </c>
      <c r="C140" s="5" t="s">
        <v>2</v>
      </c>
      <c r="D140" s="19"/>
      <c r="N140" s="2">
        <f t="shared" si="12"/>
        <v>0</v>
      </c>
    </row>
    <row r="141" spans="2:14" ht="12.75">
      <c r="B141" s="38" t="s">
        <v>166</v>
      </c>
      <c r="C141" s="5" t="s">
        <v>27</v>
      </c>
      <c r="N141" s="2">
        <f t="shared" si="12"/>
        <v>0</v>
      </c>
    </row>
    <row r="142" spans="2:14" ht="12.75">
      <c r="B142" s="38" t="s">
        <v>58</v>
      </c>
      <c r="C142" s="5" t="s">
        <v>2</v>
      </c>
      <c r="N142" s="2">
        <f t="shared" si="12"/>
        <v>0</v>
      </c>
    </row>
    <row r="143" spans="2:14" ht="12.75">
      <c r="B143" s="38" t="s">
        <v>164</v>
      </c>
      <c r="C143" s="5" t="s">
        <v>2</v>
      </c>
      <c r="N143" s="2">
        <f t="shared" si="12"/>
        <v>0</v>
      </c>
    </row>
    <row r="144" spans="2:14" ht="12.75">
      <c r="B144" s="38" t="s">
        <v>167</v>
      </c>
      <c r="C144" s="5" t="s">
        <v>49</v>
      </c>
      <c r="N144" s="2">
        <f t="shared" si="12"/>
        <v>0</v>
      </c>
    </row>
    <row r="145" spans="2:14" ht="12.75">
      <c r="B145" s="38" t="s">
        <v>115</v>
      </c>
      <c r="C145" s="5" t="s">
        <v>2</v>
      </c>
      <c r="D145">
        <v>3</v>
      </c>
      <c r="G145">
        <v>2500</v>
      </c>
      <c r="N145" s="2">
        <f t="shared" si="12"/>
        <v>2500</v>
      </c>
    </row>
    <row r="146" spans="2:14" ht="12.75">
      <c r="B146" s="38" t="s">
        <v>59</v>
      </c>
      <c r="C146" s="5" t="s">
        <v>2</v>
      </c>
      <c r="N146" s="2">
        <f t="shared" si="12"/>
        <v>0</v>
      </c>
    </row>
    <row r="147" spans="2:14" ht="12.75">
      <c r="B147" s="38" t="s">
        <v>200</v>
      </c>
      <c r="C147" s="5" t="s">
        <v>62</v>
      </c>
      <c r="N147" s="2">
        <f t="shared" si="12"/>
        <v>0</v>
      </c>
    </row>
    <row r="148" spans="2:14" ht="12.75">
      <c r="B148" s="38" t="s">
        <v>132</v>
      </c>
      <c r="C148" s="5" t="s">
        <v>49</v>
      </c>
      <c r="N148" s="2">
        <f t="shared" si="12"/>
        <v>0</v>
      </c>
    </row>
    <row r="149" spans="2:14" ht="12.75">
      <c r="B149" s="38" t="s">
        <v>123</v>
      </c>
      <c r="C149" s="5" t="s">
        <v>61</v>
      </c>
      <c r="N149" s="2">
        <f t="shared" si="12"/>
        <v>0</v>
      </c>
    </row>
    <row r="150" spans="2:14" ht="12.75">
      <c r="B150" s="38" t="s">
        <v>201</v>
      </c>
      <c r="C150" s="5" t="s">
        <v>49</v>
      </c>
      <c r="N150" s="2">
        <f t="shared" si="12"/>
        <v>0</v>
      </c>
    </row>
    <row r="151" spans="2:14" ht="12.75">
      <c r="B151" s="38" t="s">
        <v>64</v>
      </c>
      <c r="C151" s="5" t="s">
        <v>49</v>
      </c>
      <c r="N151" s="2">
        <f aca="true" t="shared" si="15" ref="N151:N219">SUM(E151:M151)</f>
        <v>0</v>
      </c>
    </row>
    <row r="152" spans="2:14" ht="12.75">
      <c r="B152" s="38" t="s">
        <v>56</v>
      </c>
      <c r="C152" s="5" t="s">
        <v>65</v>
      </c>
      <c r="N152" s="2">
        <f t="shared" si="15"/>
        <v>0</v>
      </c>
    </row>
    <row r="153" spans="2:14" ht="12.75">
      <c r="B153" s="38" t="s">
        <v>202</v>
      </c>
      <c r="C153" s="5" t="s">
        <v>60</v>
      </c>
      <c r="N153" s="2">
        <f t="shared" si="15"/>
        <v>0</v>
      </c>
    </row>
    <row r="154" spans="2:14" ht="12.75">
      <c r="B154" s="38" t="s">
        <v>298</v>
      </c>
      <c r="C154" s="5" t="s">
        <v>2</v>
      </c>
      <c r="N154" s="2">
        <f t="shared" si="15"/>
        <v>0</v>
      </c>
    </row>
    <row r="155" spans="2:14" ht="12.75">
      <c r="B155" s="38" t="s">
        <v>299</v>
      </c>
      <c r="C155" s="5" t="s">
        <v>2</v>
      </c>
      <c r="N155" s="2">
        <f t="shared" si="15"/>
        <v>0</v>
      </c>
    </row>
    <row r="156" spans="2:14" ht="12.75">
      <c r="B156" s="38" t="s">
        <v>168</v>
      </c>
      <c r="C156" s="5" t="s">
        <v>49</v>
      </c>
      <c r="N156" s="2">
        <f t="shared" si="15"/>
        <v>0</v>
      </c>
    </row>
    <row r="157" spans="2:14" ht="12.75">
      <c r="B157" s="38" t="s">
        <v>116</v>
      </c>
      <c r="C157" s="5" t="s">
        <v>60</v>
      </c>
      <c r="N157" s="2">
        <f t="shared" si="15"/>
        <v>0</v>
      </c>
    </row>
    <row r="158" spans="2:14" ht="12.75">
      <c r="B158" s="38" t="s">
        <v>203</v>
      </c>
      <c r="C158" s="5" t="s">
        <v>62</v>
      </c>
      <c r="N158" s="2">
        <f t="shared" si="15"/>
        <v>0</v>
      </c>
    </row>
    <row r="159" spans="2:14" ht="13.5" customHeight="1">
      <c r="B159" s="38" t="s">
        <v>165</v>
      </c>
      <c r="C159" s="5" t="s">
        <v>60</v>
      </c>
      <c r="N159" s="2">
        <f t="shared" si="15"/>
        <v>0</v>
      </c>
    </row>
    <row r="160" spans="2:14" ht="12.75">
      <c r="B160" s="38" t="s">
        <v>66</v>
      </c>
      <c r="C160" s="5" t="s">
        <v>60</v>
      </c>
      <c r="N160" s="2">
        <f t="shared" si="15"/>
        <v>0</v>
      </c>
    </row>
    <row r="161" spans="2:14" ht="12.75">
      <c r="B161" s="38" t="s">
        <v>169</v>
      </c>
      <c r="C161" s="5" t="s">
        <v>2</v>
      </c>
      <c r="N161" s="2">
        <f t="shared" si="15"/>
        <v>0</v>
      </c>
    </row>
    <row r="162" spans="2:14" ht="12.75">
      <c r="B162" s="38" t="s">
        <v>204</v>
      </c>
      <c r="C162" s="5" t="s">
        <v>2</v>
      </c>
      <c r="N162" s="2">
        <f t="shared" si="15"/>
        <v>0</v>
      </c>
    </row>
    <row r="163" spans="2:14" ht="12.75">
      <c r="B163" s="38" t="s">
        <v>170</v>
      </c>
      <c r="C163" s="5" t="s">
        <v>2</v>
      </c>
      <c r="N163" s="2">
        <f t="shared" si="15"/>
        <v>0</v>
      </c>
    </row>
    <row r="164" spans="2:14" ht="12.75">
      <c r="B164" s="38" t="s">
        <v>205</v>
      </c>
      <c r="C164" s="5" t="s">
        <v>2</v>
      </c>
      <c r="N164" s="2">
        <f t="shared" si="15"/>
        <v>0</v>
      </c>
    </row>
    <row r="165" spans="2:14" ht="12.75">
      <c r="B165" s="38" t="s">
        <v>133</v>
      </c>
      <c r="C165" s="5" t="s">
        <v>2</v>
      </c>
      <c r="N165" s="2">
        <f t="shared" si="15"/>
        <v>0</v>
      </c>
    </row>
    <row r="166" spans="2:14" ht="12.75">
      <c r="B166" s="38" t="s">
        <v>171</v>
      </c>
      <c r="C166" s="5" t="s">
        <v>65</v>
      </c>
      <c r="N166" s="2">
        <f t="shared" si="15"/>
        <v>0</v>
      </c>
    </row>
    <row r="167" spans="2:14" ht="12.75">
      <c r="B167" s="38" t="s">
        <v>222</v>
      </c>
      <c r="C167" s="5" t="s">
        <v>2</v>
      </c>
      <c r="N167" s="2">
        <f t="shared" si="15"/>
        <v>0</v>
      </c>
    </row>
    <row r="168" spans="2:14" ht="12.75">
      <c r="B168" s="38" t="s">
        <v>225</v>
      </c>
      <c r="C168" s="5"/>
      <c r="N168" s="2">
        <f t="shared" si="15"/>
        <v>0</v>
      </c>
    </row>
    <row r="169" spans="2:14" ht="12.75">
      <c r="B169" s="38" t="s">
        <v>311</v>
      </c>
      <c r="C169" s="5"/>
      <c r="N169" s="2">
        <f t="shared" si="15"/>
        <v>0</v>
      </c>
    </row>
    <row r="170" spans="2:14" ht="12.75">
      <c r="B170" s="38" t="s">
        <v>253</v>
      </c>
      <c r="C170" s="5"/>
      <c r="N170" s="2">
        <f t="shared" si="15"/>
        <v>0</v>
      </c>
    </row>
    <row r="171" spans="2:14" ht="12.75">
      <c r="B171" s="38" t="s">
        <v>259</v>
      </c>
      <c r="C171" s="5"/>
      <c r="N171" s="2">
        <f t="shared" si="15"/>
        <v>0</v>
      </c>
    </row>
    <row r="172" spans="2:14" ht="12.75">
      <c r="B172" s="38" t="s">
        <v>312</v>
      </c>
      <c r="C172" s="5"/>
      <c r="N172" s="2">
        <f t="shared" si="15"/>
        <v>0</v>
      </c>
    </row>
    <row r="173" spans="2:14" ht="12.75">
      <c r="B173" s="38" t="s">
        <v>262</v>
      </c>
      <c r="C173" s="5"/>
      <c r="N173" s="2">
        <f t="shared" si="15"/>
        <v>0</v>
      </c>
    </row>
    <row r="174" spans="2:14" ht="12.75">
      <c r="B174" s="38" t="s">
        <v>288</v>
      </c>
      <c r="C174" s="5"/>
      <c r="N174" s="2">
        <f t="shared" si="15"/>
        <v>0</v>
      </c>
    </row>
    <row r="175" spans="2:14" ht="12.75">
      <c r="B175" s="38" t="s">
        <v>197</v>
      </c>
      <c r="C175" s="5"/>
      <c r="N175" s="2">
        <f t="shared" si="15"/>
        <v>0</v>
      </c>
    </row>
    <row r="176" spans="3:14" ht="12.75">
      <c r="C176" s="5"/>
      <c r="N176" s="2">
        <f t="shared" si="15"/>
        <v>0</v>
      </c>
    </row>
    <row r="177" spans="2:14" ht="12.75">
      <c r="B177" s="49"/>
      <c r="C177" s="5"/>
      <c r="N177" s="2">
        <f t="shared" si="15"/>
        <v>0</v>
      </c>
    </row>
    <row r="178" spans="1:28" ht="14.25">
      <c r="A178" s="10">
        <v>11</v>
      </c>
      <c r="B178" s="60" t="s">
        <v>206</v>
      </c>
      <c r="C178" s="8"/>
      <c r="D178" s="7"/>
      <c r="E178" s="7">
        <f aca="true" t="shared" si="16" ref="E178:M178">SUM(E179:E187)</f>
        <v>0</v>
      </c>
      <c r="F178" s="7">
        <f t="shared" si="16"/>
        <v>0</v>
      </c>
      <c r="G178" s="7">
        <f t="shared" si="16"/>
        <v>0</v>
      </c>
      <c r="H178" s="7">
        <f t="shared" si="16"/>
        <v>600</v>
      </c>
      <c r="I178" s="7">
        <f t="shared" si="16"/>
        <v>0</v>
      </c>
      <c r="J178" s="7">
        <f t="shared" si="16"/>
        <v>0</v>
      </c>
      <c r="K178" s="7">
        <f t="shared" si="16"/>
        <v>0</v>
      </c>
      <c r="L178" s="7">
        <f t="shared" si="16"/>
        <v>0</v>
      </c>
      <c r="M178" s="7">
        <f t="shared" si="16"/>
        <v>0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2:14" ht="12.75">
      <c r="B179" s="38" t="s">
        <v>67</v>
      </c>
      <c r="C179" s="5" t="s">
        <v>2</v>
      </c>
      <c r="N179" s="2">
        <f t="shared" si="15"/>
        <v>0</v>
      </c>
    </row>
    <row r="180" spans="2:14" ht="12.75">
      <c r="B180" s="38" t="s">
        <v>68</v>
      </c>
      <c r="C180" s="5" t="s">
        <v>2</v>
      </c>
      <c r="N180" s="2">
        <f t="shared" si="15"/>
        <v>0</v>
      </c>
    </row>
    <row r="181" spans="2:14" ht="12.75">
      <c r="B181" s="38" t="s">
        <v>69</v>
      </c>
      <c r="C181" s="5" t="s">
        <v>2</v>
      </c>
      <c r="N181" s="2">
        <f t="shared" si="15"/>
        <v>0</v>
      </c>
    </row>
    <row r="182" spans="2:14" ht="12.75">
      <c r="B182" s="38" t="s">
        <v>70</v>
      </c>
      <c r="C182" s="5" t="s">
        <v>2</v>
      </c>
      <c r="N182" s="2">
        <f t="shared" si="15"/>
        <v>0</v>
      </c>
    </row>
    <row r="183" spans="2:14" ht="12.75">
      <c r="B183" s="38" t="s">
        <v>71</v>
      </c>
      <c r="C183" s="5" t="s">
        <v>2</v>
      </c>
      <c r="D183" s="19"/>
      <c r="N183" s="2">
        <f t="shared" si="15"/>
        <v>0</v>
      </c>
    </row>
    <row r="184" spans="2:14" ht="12.75">
      <c r="B184" s="38" t="s">
        <v>72</v>
      </c>
      <c r="C184" s="5" t="s">
        <v>2</v>
      </c>
      <c r="N184" s="2">
        <f t="shared" si="15"/>
        <v>0</v>
      </c>
    </row>
    <row r="185" spans="2:14" ht="12.75">
      <c r="B185" s="38" t="s">
        <v>73</v>
      </c>
      <c r="C185" s="5" t="s">
        <v>2</v>
      </c>
      <c r="D185" s="37">
        <v>30</v>
      </c>
      <c r="H185">
        <f>D185*20</f>
        <v>600</v>
      </c>
      <c r="N185" s="2">
        <f t="shared" si="15"/>
        <v>600</v>
      </c>
    </row>
    <row r="186" spans="2:14" ht="12.75">
      <c r="B186" s="38" t="s">
        <v>74</v>
      </c>
      <c r="C186" s="5" t="s">
        <v>2</v>
      </c>
      <c r="N186" s="2">
        <f t="shared" si="15"/>
        <v>0</v>
      </c>
    </row>
    <row r="187" spans="2:14" ht="12.75">
      <c r="B187" s="38" t="s">
        <v>291</v>
      </c>
      <c r="C187" s="5"/>
      <c r="D187" s="37"/>
      <c r="H187">
        <f>D187*100</f>
        <v>0</v>
      </c>
      <c r="N187" s="2">
        <f t="shared" si="15"/>
        <v>0</v>
      </c>
    </row>
    <row r="188" spans="1:28" ht="14.25">
      <c r="A188" s="10">
        <v>12</v>
      </c>
      <c r="B188" s="50" t="s">
        <v>356</v>
      </c>
      <c r="C188" s="8"/>
      <c r="D188" s="20"/>
      <c r="E188" s="7"/>
      <c r="F188" s="7"/>
      <c r="G188" s="7"/>
      <c r="H188" s="9"/>
      <c r="I188" s="9"/>
      <c r="J188" s="9"/>
      <c r="K188" s="9"/>
      <c r="L188" s="9"/>
      <c r="M188" s="9"/>
      <c r="N188" s="9">
        <f t="shared" si="15"/>
        <v>0</v>
      </c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14" ht="14.25">
      <c r="A189" s="10">
        <v>13</v>
      </c>
      <c r="B189" s="50" t="s">
        <v>14</v>
      </c>
      <c r="C189" s="8"/>
      <c r="D189" s="7"/>
      <c r="E189" s="7">
        <f>SUM(E190:E205)</f>
        <v>0</v>
      </c>
      <c r="F189" s="7">
        <f aca="true" t="shared" si="17" ref="F189:M189">SUM(F190:F205)</f>
        <v>0</v>
      </c>
      <c r="G189" s="7">
        <f t="shared" si="17"/>
        <v>0</v>
      </c>
      <c r="H189" s="7">
        <f t="shared" si="17"/>
        <v>17000</v>
      </c>
      <c r="I189" s="7">
        <f t="shared" si="17"/>
        <v>0</v>
      </c>
      <c r="J189" s="7">
        <f t="shared" si="17"/>
        <v>0</v>
      </c>
      <c r="K189" s="7">
        <f t="shared" si="17"/>
        <v>0</v>
      </c>
      <c r="L189" s="7">
        <f t="shared" si="17"/>
        <v>0</v>
      </c>
      <c r="M189" s="7">
        <f t="shared" si="17"/>
        <v>0</v>
      </c>
      <c r="N189" s="9"/>
    </row>
    <row r="190" spans="1:28" ht="14.25">
      <c r="A190" s="21"/>
      <c r="B190" s="48" t="s">
        <v>250</v>
      </c>
      <c r="C190" s="5" t="s">
        <v>2</v>
      </c>
      <c r="D190" s="4"/>
      <c r="E190" s="4"/>
      <c r="F190" s="4"/>
      <c r="G190" s="4"/>
      <c r="H190" s="5"/>
      <c r="I190" s="5"/>
      <c r="J190" s="5"/>
      <c r="K190" s="5"/>
      <c r="L190" s="5"/>
      <c r="M190" s="5"/>
      <c r="N190" s="2">
        <f t="shared" si="15"/>
        <v>0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2:14" ht="12.75">
      <c r="B191" s="38" t="s">
        <v>267</v>
      </c>
      <c r="C191" s="5" t="s">
        <v>2</v>
      </c>
      <c r="N191" s="2">
        <f t="shared" si="15"/>
        <v>0</v>
      </c>
    </row>
    <row r="192" spans="2:14" ht="12.75">
      <c r="B192" s="38" t="s">
        <v>268</v>
      </c>
      <c r="C192" s="5" t="s">
        <v>2</v>
      </c>
      <c r="N192" s="2">
        <f t="shared" si="15"/>
        <v>0</v>
      </c>
    </row>
    <row r="193" spans="2:14" ht="12.75">
      <c r="B193" s="38" t="s">
        <v>269</v>
      </c>
      <c r="C193" s="5" t="s">
        <v>2</v>
      </c>
      <c r="N193" s="2">
        <f t="shared" si="15"/>
        <v>0</v>
      </c>
    </row>
    <row r="194" spans="2:14" ht="12.75">
      <c r="B194" s="38" t="s">
        <v>313</v>
      </c>
      <c r="C194" s="5" t="s">
        <v>2</v>
      </c>
      <c r="N194" s="2">
        <f t="shared" si="15"/>
        <v>0</v>
      </c>
    </row>
    <row r="195" spans="2:14" ht="12.75">
      <c r="B195" s="38" t="s">
        <v>314</v>
      </c>
      <c r="C195" s="5" t="s">
        <v>2</v>
      </c>
      <c r="N195" s="2">
        <f t="shared" si="15"/>
        <v>0</v>
      </c>
    </row>
    <row r="196" spans="2:28" s="18" customFormat="1" ht="12.75">
      <c r="B196" s="49" t="s">
        <v>315</v>
      </c>
      <c r="C196" s="30" t="s">
        <v>2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25">
        <f t="shared" si="15"/>
        <v>0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2:28" s="18" customFormat="1" ht="12.75">
      <c r="B197" s="49" t="s">
        <v>282</v>
      </c>
      <c r="C197" s="30" t="s">
        <v>2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25">
        <f t="shared" si="15"/>
        <v>0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2:28" s="18" customFormat="1" ht="12.75">
      <c r="B198" s="49" t="s">
        <v>316</v>
      </c>
      <c r="C198" s="30" t="s">
        <v>2</v>
      </c>
      <c r="D198" s="19">
        <v>30</v>
      </c>
      <c r="E198" s="19"/>
      <c r="F198" s="19"/>
      <c r="G198" s="19"/>
      <c r="H198">
        <f>D198*150</f>
        <v>4500</v>
      </c>
      <c r="I198" s="19"/>
      <c r="J198" s="19"/>
      <c r="K198" s="19"/>
      <c r="L198" s="19"/>
      <c r="M198" s="19"/>
      <c r="N198" s="25">
        <f t="shared" si="15"/>
        <v>4500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2:14" ht="12.75">
      <c r="B199" s="38" t="s">
        <v>358</v>
      </c>
      <c r="C199" s="5" t="s">
        <v>2</v>
      </c>
      <c r="N199" s="2">
        <f t="shared" si="15"/>
        <v>0</v>
      </c>
    </row>
    <row r="200" spans="2:14" ht="12.75">
      <c r="B200" s="49" t="s">
        <v>359</v>
      </c>
      <c r="C200" s="5" t="s">
        <v>2</v>
      </c>
      <c r="D200" s="19">
        <v>5</v>
      </c>
      <c r="H200">
        <f>D200*2500</f>
        <v>12500</v>
      </c>
      <c r="N200" s="2">
        <f t="shared" si="15"/>
        <v>12500</v>
      </c>
    </row>
    <row r="201" spans="2:14" ht="12.75">
      <c r="B201" s="49" t="s">
        <v>317</v>
      </c>
      <c r="C201" s="5" t="s">
        <v>2</v>
      </c>
      <c r="N201" s="2">
        <f t="shared" si="15"/>
        <v>0</v>
      </c>
    </row>
    <row r="202" spans="2:14" ht="12.75">
      <c r="B202" s="49" t="s">
        <v>325</v>
      </c>
      <c r="C202" s="5" t="s">
        <v>2</v>
      </c>
      <c r="N202" s="2">
        <f t="shared" si="15"/>
        <v>0</v>
      </c>
    </row>
    <row r="203" spans="2:28" ht="12.75">
      <c r="B203" s="49" t="s">
        <v>276</v>
      </c>
      <c r="C203" s="30" t="s">
        <v>2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25">
        <f t="shared" si="15"/>
        <v>0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2:14" ht="12.75">
      <c r="B204" s="49" t="s">
        <v>326</v>
      </c>
      <c r="C204" s="5" t="s">
        <v>2</v>
      </c>
      <c r="N204" s="2">
        <f t="shared" si="15"/>
        <v>0</v>
      </c>
    </row>
    <row r="205" spans="2:14" ht="12.75">
      <c r="B205" s="49" t="s">
        <v>334</v>
      </c>
      <c r="C205" s="5" t="s">
        <v>2</v>
      </c>
      <c r="N205" s="2">
        <f t="shared" si="15"/>
        <v>0</v>
      </c>
    </row>
    <row r="206" spans="1:28" ht="14.25">
      <c r="A206" s="10">
        <v>14</v>
      </c>
      <c r="B206" s="50" t="s">
        <v>15</v>
      </c>
      <c r="C206" s="8"/>
      <c r="D206" s="7"/>
      <c r="E206" s="7"/>
      <c r="F206" s="7"/>
      <c r="G206" s="7"/>
      <c r="H206" s="9"/>
      <c r="I206" s="9"/>
      <c r="J206" s="9"/>
      <c r="K206" s="9"/>
      <c r="L206" s="9"/>
      <c r="M206" s="9"/>
      <c r="N206" s="9">
        <f t="shared" si="15"/>
        <v>0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4.25">
      <c r="A207" s="10">
        <v>15</v>
      </c>
      <c r="B207" s="50" t="s">
        <v>16</v>
      </c>
      <c r="C207" s="8"/>
      <c r="D207" s="7"/>
      <c r="E207" s="7">
        <f aca="true" t="shared" si="18" ref="E207:M207">SUM(E208:E221)</f>
        <v>0</v>
      </c>
      <c r="F207" s="7">
        <f t="shared" si="18"/>
        <v>0</v>
      </c>
      <c r="G207" s="7">
        <f t="shared" si="18"/>
        <v>2400</v>
      </c>
      <c r="H207" s="7">
        <f t="shared" si="18"/>
        <v>0</v>
      </c>
      <c r="I207" s="7">
        <f t="shared" si="18"/>
        <v>0</v>
      </c>
      <c r="J207" s="7">
        <f t="shared" si="18"/>
        <v>0</v>
      </c>
      <c r="K207" s="7">
        <f t="shared" si="18"/>
        <v>0</v>
      </c>
      <c r="L207" s="7">
        <f t="shared" si="18"/>
        <v>0</v>
      </c>
      <c r="M207" s="7">
        <f t="shared" si="18"/>
        <v>0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2:14" ht="12.75">
      <c r="B208" s="38" t="s">
        <v>75</v>
      </c>
      <c r="C208" s="5" t="s">
        <v>2</v>
      </c>
      <c r="D208" s="37">
        <v>2</v>
      </c>
      <c r="G208">
        <f>D208*500</f>
        <v>1000</v>
      </c>
      <c r="H208" s="19"/>
      <c r="N208" s="2">
        <f t="shared" si="15"/>
        <v>1000</v>
      </c>
    </row>
    <row r="209" spans="2:14" ht="12.75">
      <c r="B209" s="38" t="s">
        <v>300</v>
      </c>
      <c r="C209" s="5"/>
      <c r="H209" s="19"/>
      <c r="N209" s="2">
        <f t="shared" si="15"/>
        <v>0</v>
      </c>
    </row>
    <row r="210" spans="2:14" ht="12.75">
      <c r="B210" s="38" t="s">
        <v>76</v>
      </c>
      <c r="C210" s="5" t="s">
        <v>2</v>
      </c>
      <c r="D210" s="37">
        <v>20</v>
      </c>
      <c r="G210">
        <f>D210*20</f>
        <v>400</v>
      </c>
      <c r="H210" s="19"/>
      <c r="N210" s="2">
        <f t="shared" si="15"/>
        <v>400</v>
      </c>
    </row>
    <row r="211" spans="2:14" ht="12.75">
      <c r="B211" s="38" t="s">
        <v>207</v>
      </c>
      <c r="C211" s="5" t="s">
        <v>2</v>
      </c>
      <c r="N211" s="2">
        <f t="shared" si="15"/>
        <v>0</v>
      </c>
    </row>
    <row r="212" spans="2:14" ht="12.75">
      <c r="B212" s="38" t="s">
        <v>208</v>
      </c>
      <c r="C212" s="5" t="s">
        <v>2</v>
      </c>
      <c r="N212" s="2">
        <f t="shared" si="15"/>
        <v>0</v>
      </c>
    </row>
    <row r="213" spans="2:14" ht="12.75">
      <c r="B213" s="38" t="s">
        <v>77</v>
      </c>
      <c r="C213" s="5" t="s">
        <v>2</v>
      </c>
      <c r="D213" s="37"/>
      <c r="G213">
        <f>D213*800</f>
        <v>0</v>
      </c>
      <c r="N213" s="2">
        <f t="shared" si="15"/>
        <v>0</v>
      </c>
    </row>
    <row r="214" spans="2:14" ht="12.75">
      <c r="B214" s="38" t="s">
        <v>78</v>
      </c>
      <c r="C214" s="5" t="s">
        <v>2</v>
      </c>
      <c r="N214" s="2">
        <f t="shared" si="15"/>
        <v>0</v>
      </c>
    </row>
    <row r="215" spans="2:14" ht="12.75">
      <c r="B215" s="38" t="s">
        <v>172</v>
      </c>
      <c r="C215" s="5" t="s">
        <v>2</v>
      </c>
      <c r="N215" s="2">
        <f t="shared" si="15"/>
        <v>0</v>
      </c>
    </row>
    <row r="216" spans="2:14" ht="12.75">
      <c r="B216" s="38" t="s">
        <v>173</v>
      </c>
      <c r="C216" s="5" t="s">
        <v>2</v>
      </c>
      <c r="D216" s="37">
        <v>2</v>
      </c>
      <c r="G216">
        <f>D216*500</f>
        <v>1000</v>
      </c>
      <c r="N216" s="2">
        <f t="shared" si="15"/>
        <v>1000</v>
      </c>
    </row>
    <row r="217" spans="2:14" ht="12.75">
      <c r="B217" s="38" t="s">
        <v>338</v>
      </c>
      <c r="C217" s="5" t="s">
        <v>2</v>
      </c>
      <c r="N217" s="2">
        <f t="shared" si="15"/>
        <v>0</v>
      </c>
    </row>
    <row r="218" spans="2:14" ht="12.75">
      <c r="B218" s="38" t="s">
        <v>335</v>
      </c>
      <c r="C218" s="5" t="s">
        <v>2</v>
      </c>
      <c r="N218" s="2">
        <f t="shared" si="15"/>
        <v>0</v>
      </c>
    </row>
    <row r="219" spans="2:14" ht="12.75">
      <c r="B219" s="38" t="s">
        <v>301</v>
      </c>
      <c r="C219" s="5" t="s">
        <v>2</v>
      </c>
      <c r="D219" s="37"/>
      <c r="G219">
        <f>D219*3000</f>
        <v>0</v>
      </c>
      <c r="N219" s="2">
        <f t="shared" si="15"/>
        <v>0</v>
      </c>
    </row>
    <row r="220" spans="2:14" ht="12.75">
      <c r="B220" s="38" t="s">
        <v>337</v>
      </c>
      <c r="C220" s="5"/>
      <c r="N220" s="2">
        <f aca="true" t="shared" si="19" ref="N220:N253">SUM(E220:M220)</f>
        <v>0</v>
      </c>
    </row>
    <row r="221" spans="3:14" ht="12.75">
      <c r="C221" s="5" t="s">
        <v>2</v>
      </c>
      <c r="N221" s="2">
        <f t="shared" si="19"/>
        <v>0</v>
      </c>
    </row>
    <row r="222" spans="1:28" ht="14.25">
      <c r="A222" s="10">
        <v>16</v>
      </c>
      <c r="B222" s="50" t="s">
        <v>17</v>
      </c>
      <c r="C222" s="8"/>
      <c r="D222" s="7"/>
      <c r="E222" s="7">
        <f aca="true" t="shared" si="20" ref="E222:M222">SUM(E223:E246)</f>
        <v>0</v>
      </c>
      <c r="F222" s="7">
        <f t="shared" si="20"/>
        <v>0</v>
      </c>
      <c r="G222" s="7">
        <f t="shared" si="20"/>
        <v>425</v>
      </c>
      <c r="H222" s="7">
        <f t="shared" si="20"/>
        <v>0</v>
      </c>
      <c r="I222" s="7">
        <f t="shared" si="20"/>
        <v>0</v>
      </c>
      <c r="J222" s="7">
        <f t="shared" si="20"/>
        <v>0</v>
      </c>
      <c r="K222" s="7">
        <f t="shared" si="20"/>
        <v>0</v>
      </c>
      <c r="L222" s="7">
        <f t="shared" si="20"/>
        <v>0</v>
      </c>
      <c r="M222" s="7">
        <f t="shared" si="20"/>
        <v>0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2:14" ht="12.75">
      <c r="B223" s="38" t="s">
        <v>275</v>
      </c>
      <c r="C223" s="5" t="s">
        <v>2</v>
      </c>
      <c r="N223" s="2">
        <f t="shared" si="19"/>
        <v>0</v>
      </c>
    </row>
    <row r="224" spans="2:14" ht="12.75">
      <c r="B224" s="38" t="s">
        <v>79</v>
      </c>
      <c r="C224" s="5" t="s">
        <v>62</v>
      </c>
      <c r="N224" s="2">
        <f t="shared" si="19"/>
        <v>0</v>
      </c>
    </row>
    <row r="225" spans="2:14" ht="12.75">
      <c r="B225" s="38" t="s">
        <v>117</v>
      </c>
      <c r="C225" s="5" t="s">
        <v>2</v>
      </c>
      <c r="D225">
        <v>5</v>
      </c>
      <c r="G225">
        <v>200</v>
      </c>
      <c r="N225" s="2">
        <f t="shared" si="19"/>
        <v>200</v>
      </c>
    </row>
    <row r="226" spans="2:14" ht="12.75">
      <c r="B226" s="38" t="s">
        <v>266</v>
      </c>
      <c r="C226" s="5" t="s">
        <v>2</v>
      </c>
      <c r="N226" s="2">
        <f t="shared" si="19"/>
        <v>0</v>
      </c>
    </row>
    <row r="227" spans="2:14" ht="12.75">
      <c r="B227" s="38" t="s">
        <v>327</v>
      </c>
      <c r="C227" s="5" t="s">
        <v>2</v>
      </c>
      <c r="N227" s="2">
        <f t="shared" si="19"/>
        <v>0</v>
      </c>
    </row>
    <row r="228" spans="2:14" ht="13.5" customHeight="1">
      <c r="B228" s="38" t="s">
        <v>209</v>
      </c>
      <c r="C228" s="5" t="s">
        <v>2</v>
      </c>
      <c r="N228" s="2">
        <f t="shared" si="19"/>
        <v>0</v>
      </c>
    </row>
    <row r="229" spans="2:14" ht="12.75">
      <c r="B229" s="38" t="s">
        <v>185</v>
      </c>
      <c r="C229" s="5" t="s">
        <v>2</v>
      </c>
      <c r="N229" s="2">
        <f t="shared" si="19"/>
        <v>0</v>
      </c>
    </row>
    <row r="230" spans="2:14" ht="12.75">
      <c r="B230" s="38" t="s">
        <v>80</v>
      </c>
      <c r="C230" s="5" t="s">
        <v>2</v>
      </c>
      <c r="N230" s="2">
        <f t="shared" si="19"/>
        <v>0</v>
      </c>
    </row>
    <row r="231" spans="2:14" ht="12.75">
      <c r="B231" s="38" t="s">
        <v>135</v>
      </c>
      <c r="C231" s="5" t="s">
        <v>2</v>
      </c>
      <c r="N231" s="2">
        <f t="shared" si="19"/>
        <v>0</v>
      </c>
    </row>
    <row r="232" spans="2:14" ht="12.75">
      <c r="B232" s="38" t="s">
        <v>210</v>
      </c>
      <c r="C232" s="5" t="s">
        <v>2</v>
      </c>
      <c r="N232" s="2">
        <f t="shared" si="19"/>
        <v>0</v>
      </c>
    </row>
    <row r="233" spans="2:14" ht="12.75">
      <c r="B233" s="38" t="s">
        <v>174</v>
      </c>
      <c r="C233" s="5" t="s">
        <v>2</v>
      </c>
      <c r="N233" s="2">
        <f t="shared" si="19"/>
        <v>0</v>
      </c>
    </row>
    <row r="234" spans="2:14" ht="12.75">
      <c r="B234" s="38" t="s">
        <v>47</v>
      </c>
      <c r="C234" s="5" t="s">
        <v>2</v>
      </c>
      <c r="D234" s="37">
        <v>5</v>
      </c>
      <c r="G234">
        <f>D234*45</f>
        <v>225</v>
      </c>
      <c r="N234" s="2">
        <f t="shared" si="19"/>
        <v>225</v>
      </c>
    </row>
    <row r="235" spans="2:14" s="19" customFormat="1" ht="12.75">
      <c r="B235" s="49" t="s">
        <v>118</v>
      </c>
      <c r="C235" s="30" t="s">
        <v>2</v>
      </c>
      <c r="N235" s="25">
        <f t="shared" si="19"/>
        <v>0</v>
      </c>
    </row>
    <row r="236" spans="2:14" ht="12.75">
      <c r="B236" s="38" t="s">
        <v>50</v>
      </c>
      <c r="C236" s="5" t="s">
        <v>2</v>
      </c>
      <c r="N236" s="2">
        <f t="shared" si="19"/>
        <v>0</v>
      </c>
    </row>
    <row r="237" spans="2:14" ht="12.75">
      <c r="B237" s="38" t="s">
        <v>46</v>
      </c>
      <c r="C237" s="5" t="s">
        <v>2</v>
      </c>
      <c r="N237" s="2">
        <f t="shared" si="19"/>
        <v>0</v>
      </c>
    </row>
    <row r="238" spans="2:14" ht="12.75">
      <c r="B238" s="38" t="s">
        <v>188</v>
      </c>
      <c r="C238" s="5" t="s">
        <v>2</v>
      </c>
      <c r="N238" s="2">
        <f t="shared" si="19"/>
        <v>0</v>
      </c>
    </row>
    <row r="239" spans="2:14" ht="12.75">
      <c r="B239" s="38" t="s">
        <v>134</v>
      </c>
      <c r="C239" s="5" t="s">
        <v>2</v>
      </c>
      <c r="N239" s="2">
        <f t="shared" si="19"/>
        <v>0</v>
      </c>
    </row>
    <row r="240" spans="2:14" ht="12.75">
      <c r="B240" s="38" t="s">
        <v>223</v>
      </c>
      <c r="C240" s="5" t="s">
        <v>2</v>
      </c>
      <c r="N240" s="2">
        <f t="shared" si="19"/>
        <v>0</v>
      </c>
    </row>
    <row r="241" spans="2:14" ht="12.75">
      <c r="B241" s="38" t="s">
        <v>283</v>
      </c>
      <c r="C241" s="5" t="s">
        <v>2</v>
      </c>
      <c r="N241" s="2">
        <f t="shared" si="19"/>
        <v>0</v>
      </c>
    </row>
    <row r="242" spans="2:14" ht="12.75">
      <c r="B242" s="38" t="s">
        <v>302</v>
      </c>
      <c r="C242" s="5" t="s">
        <v>2</v>
      </c>
      <c r="N242" s="2">
        <f t="shared" si="19"/>
        <v>0</v>
      </c>
    </row>
    <row r="243" spans="2:14" ht="12.75">
      <c r="B243" s="38" t="s">
        <v>227</v>
      </c>
      <c r="C243" s="5"/>
      <c r="N243" s="2">
        <f t="shared" si="19"/>
        <v>0</v>
      </c>
    </row>
    <row r="244" spans="2:14" ht="12.75">
      <c r="B244" s="38" t="s">
        <v>322</v>
      </c>
      <c r="C244" s="5"/>
      <c r="N244" s="2">
        <f t="shared" si="19"/>
        <v>0</v>
      </c>
    </row>
    <row r="245" spans="2:14" ht="13.5" customHeight="1">
      <c r="B245" s="38" t="s">
        <v>303</v>
      </c>
      <c r="C245" s="5"/>
      <c r="N245" s="2">
        <f t="shared" si="19"/>
        <v>0</v>
      </c>
    </row>
    <row r="246" spans="3:14" ht="12.75">
      <c r="C246" s="5"/>
      <c r="N246" s="2">
        <f t="shared" si="19"/>
        <v>0</v>
      </c>
    </row>
    <row r="247" spans="1:28" ht="14.25">
      <c r="A247" s="10">
        <v>17</v>
      </c>
      <c r="B247" s="55" t="s">
        <v>18</v>
      </c>
      <c r="C247" s="23"/>
      <c r="D247" s="20"/>
      <c r="E247" s="20"/>
      <c r="F247" s="20"/>
      <c r="G247" s="20"/>
      <c r="H247" s="27"/>
      <c r="I247" s="27"/>
      <c r="J247" s="27"/>
      <c r="K247" s="27"/>
      <c r="L247" s="27"/>
      <c r="M247" s="27"/>
      <c r="N247" s="25">
        <f t="shared" si="19"/>
        <v>0</v>
      </c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4.25">
      <c r="A248" s="10">
        <f aca="true" t="shared" si="21" ref="A248:A253">A247+1</f>
        <v>18</v>
      </c>
      <c r="B248" s="50" t="s">
        <v>19</v>
      </c>
      <c r="C248" s="8" t="s">
        <v>20</v>
      </c>
      <c r="D248" s="40">
        <v>2808</v>
      </c>
      <c r="E248" s="7"/>
      <c r="F248" s="7"/>
      <c r="G248" s="7">
        <f>D248*25</f>
        <v>70200</v>
      </c>
      <c r="H248" s="9"/>
      <c r="I248" s="9"/>
      <c r="J248" s="9"/>
      <c r="K248" s="9"/>
      <c r="L248" s="9"/>
      <c r="M248" s="9"/>
      <c r="N248" s="2">
        <f t="shared" si="19"/>
        <v>70200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4.25">
      <c r="A249" s="10">
        <f t="shared" si="21"/>
        <v>19</v>
      </c>
      <c r="B249" s="50" t="s">
        <v>211</v>
      </c>
      <c r="C249" s="8" t="s">
        <v>20</v>
      </c>
      <c r="D249" s="40">
        <v>10</v>
      </c>
      <c r="E249" s="7"/>
      <c r="F249" s="7"/>
      <c r="G249" s="7">
        <f>D249*150</f>
        <v>1500</v>
      </c>
      <c r="H249" s="9"/>
      <c r="I249" s="9"/>
      <c r="J249" s="9"/>
      <c r="K249" s="9"/>
      <c r="L249" s="9"/>
      <c r="M249" s="9"/>
      <c r="N249" s="2">
        <f t="shared" si="19"/>
        <v>1500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4.25">
      <c r="A250" s="10">
        <f t="shared" si="21"/>
        <v>20</v>
      </c>
      <c r="B250" s="50" t="s">
        <v>21</v>
      </c>
      <c r="C250" s="8" t="s">
        <v>2</v>
      </c>
      <c r="D250" s="7"/>
      <c r="E250" s="7"/>
      <c r="F250" s="7"/>
      <c r="G250" s="7"/>
      <c r="H250" s="9"/>
      <c r="I250" s="9"/>
      <c r="J250" s="9"/>
      <c r="K250" s="9"/>
      <c r="L250" s="9"/>
      <c r="M250" s="9"/>
      <c r="N250" s="2">
        <f t="shared" si="19"/>
        <v>0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s="16" customFormat="1" ht="15">
      <c r="A251" s="10">
        <f t="shared" si="21"/>
        <v>21</v>
      </c>
      <c r="B251" s="50" t="s">
        <v>22</v>
      </c>
      <c r="C251" s="9"/>
      <c r="D251" s="11"/>
      <c r="E251" s="11"/>
      <c r="F251" s="11"/>
      <c r="G251" s="11"/>
      <c r="H251" s="9"/>
      <c r="I251" s="9"/>
      <c r="J251" s="9"/>
      <c r="K251" s="9"/>
      <c r="L251" s="9"/>
      <c r="M251" s="9"/>
      <c r="N251" s="2">
        <f t="shared" si="19"/>
        <v>0</v>
      </c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">
      <c r="A252" s="10">
        <f t="shared" si="21"/>
        <v>22</v>
      </c>
      <c r="B252" s="50" t="s">
        <v>119</v>
      </c>
      <c r="C252" s="9" t="s">
        <v>2</v>
      </c>
      <c r="D252" s="11">
        <v>1</v>
      </c>
      <c r="E252" s="11"/>
      <c r="F252" s="11"/>
      <c r="G252" s="11">
        <v>500</v>
      </c>
      <c r="H252" s="9"/>
      <c r="I252" s="9"/>
      <c r="J252" s="9"/>
      <c r="K252" s="9"/>
      <c r="L252" s="9"/>
      <c r="M252" s="9"/>
      <c r="N252" s="2">
        <f t="shared" si="19"/>
        <v>500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14" s="9" customFormat="1" ht="14.25">
      <c r="A253" s="10">
        <f t="shared" si="21"/>
        <v>23</v>
      </c>
      <c r="B253" s="50" t="s">
        <v>304</v>
      </c>
      <c r="C253" s="8" t="s">
        <v>2</v>
      </c>
      <c r="D253" s="7"/>
      <c r="E253" s="7"/>
      <c r="F253" s="7"/>
      <c r="G253" s="7"/>
      <c r="N253" s="2">
        <f t="shared" si="19"/>
        <v>0</v>
      </c>
    </row>
    <row r="254" spans="1:28" s="9" customFormat="1" ht="14.25">
      <c r="A254" s="18"/>
      <c r="B254" s="6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s="9" customFormat="1" ht="12.75">
      <c r="A255"/>
      <c r="B255" s="38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9" customFormat="1" ht="15">
      <c r="A256" s="16"/>
      <c r="B256" s="54" t="s">
        <v>81</v>
      </c>
      <c r="C256" s="16"/>
      <c r="D256" s="16"/>
      <c r="E256" s="17">
        <f>SUM(E258:E265)</f>
        <v>0</v>
      </c>
      <c r="F256" s="17">
        <f aca="true" t="shared" si="22" ref="F256:M256">SUM(F258:F265)</f>
        <v>0</v>
      </c>
      <c r="G256" s="17">
        <f t="shared" si="22"/>
        <v>68100</v>
      </c>
      <c r="H256" s="17">
        <f t="shared" si="22"/>
        <v>69525</v>
      </c>
      <c r="I256" s="17">
        <f t="shared" si="22"/>
        <v>0</v>
      </c>
      <c r="J256" s="17">
        <f t="shared" si="22"/>
        <v>0</v>
      </c>
      <c r="K256" s="17">
        <f t="shared" si="22"/>
        <v>0</v>
      </c>
      <c r="L256" s="17">
        <f>SUM(L258:L265)</f>
        <v>0</v>
      </c>
      <c r="M256" s="17">
        <f t="shared" si="22"/>
        <v>0</v>
      </c>
      <c r="N256" s="16">
        <f>SUM(E256:M256)</f>
        <v>137625</v>
      </c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2:7" ht="15">
      <c r="B257" s="63" t="s">
        <v>86</v>
      </c>
      <c r="C257" s="1" t="s">
        <v>84</v>
      </c>
      <c r="D257" s="2" t="s">
        <v>82</v>
      </c>
      <c r="E257" s="2" t="s">
        <v>83</v>
      </c>
      <c r="F257" s="2"/>
      <c r="G257" s="2"/>
    </row>
    <row r="258" spans="1:28" ht="14.25">
      <c r="A258" s="6">
        <v>1</v>
      </c>
      <c r="B258" s="50" t="s">
        <v>231</v>
      </c>
      <c r="C258" s="8">
        <v>44</v>
      </c>
      <c r="D258" s="7">
        <f>C258*150</f>
        <v>6600</v>
      </c>
      <c r="E258" s="7"/>
      <c r="F258" s="7"/>
      <c r="G258" s="7">
        <f>D258*6</f>
        <v>39600</v>
      </c>
      <c r="H258" s="9"/>
      <c r="I258" s="9"/>
      <c r="J258" s="9"/>
      <c r="K258" s="9"/>
      <c r="L258" s="9"/>
      <c r="M258" s="9"/>
      <c r="N258" s="2">
        <f aca="true" t="shared" si="23" ref="N258:N265">SUM(E258:M258)</f>
        <v>39600</v>
      </c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s="16" customFormat="1" ht="14.25">
      <c r="A259" s="6">
        <v>2</v>
      </c>
      <c r="B259" s="50" t="s">
        <v>85</v>
      </c>
      <c r="C259" s="8">
        <v>13</v>
      </c>
      <c r="D259" s="7">
        <f aca="true" t="shared" si="24" ref="D259:D265">C259*150</f>
        <v>1950</v>
      </c>
      <c r="E259" s="7"/>
      <c r="F259" s="7"/>
      <c r="G259" s="7">
        <f>D259*10</f>
        <v>19500</v>
      </c>
      <c r="H259" s="9"/>
      <c r="I259" s="9"/>
      <c r="J259" s="9"/>
      <c r="K259" s="9"/>
      <c r="L259" s="9"/>
      <c r="M259" s="9"/>
      <c r="N259" s="2">
        <f t="shared" si="23"/>
        <v>19500</v>
      </c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s="16" customFormat="1" ht="14.25">
      <c r="A260" s="6">
        <v>3</v>
      </c>
      <c r="B260" s="50" t="s">
        <v>87</v>
      </c>
      <c r="C260" s="8">
        <v>5</v>
      </c>
      <c r="D260" s="7">
        <f t="shared" si="24"/>
        <v>750</v>
      </c>
      <c r="E260" s="7"/>
      <c r="F260" s="7"/>
      <c r="G260" s="7">
        <f>D260*10</f>
        <v>7500</v>
      </c>
      <c r="H260" s="9"/>
      <c r="I260" s="9"/>
      <c r="J260" s="9"/>
      <c r="K260" s="9"/>
      <c r="L260" s="9"/>
      <c r="M260" s="9"/>
      <c r="N260" s="2">
        <f t="shared" si="23"/>
        <v>7500</v>
      </c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s="16" customFormat="1" ht="14.25">
      <c r="A261" s="6">
        <v>4</v>
      </c>
      <c r="B261" s="50" t="s">
        <v>232</v>
      </c>
      <c r="C261" s="8">
        <v>1</v>
      </c>
      <c r="D261" s="7">
        <f t="shared" si="24"/>
        <v>150</v>
      </c>
      <c r="E261" s="7"/>
      <c r="F261" s="7"/>
      <c r="G261" s="7">
        <f>D261*10</f>
        <v>1500</v>
      </c>
      <c r="H261" s="9"/>
      <c r="I261" s="9"/>
      <c r="J261" s="9"/>
      <c r="K261" s="9"/>
      <c r="L261" s="9"/>
      <c r="M261" s="9"/>
      <c r="N261" s="2">
        <f t="shared" si="23"/>
        <v>1500</v>
      </c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s="16" customFormat="1" ht="14.25">
      <c r="A262" s="6">
        <v>5</v>
      </c>
      <c r="B262" s="50" t="s">
        <v>236</v>
      </c>
      <c r="C262" s="8">
        <v>5</v>
      </c>
      <c r="D262" s="7">
        <f t="shared" si="24"/>
        <v>750</v>
      </c>
      <c r="E262" s="7"/>
      <c r="F262" s="7"/>
      <c r="G262" s="7"/>
      <c r="H262" s="9">
        <f>D262*21.5</f>
        <v>16125</v>
      </c>
      <c r="I262" s="9"/>
      <c r="J262" s="9"/>
      <c r="K262" s="9"/>
      <c r="L262" s="9"/>
      <c r="M262" s="9"/>
      <c r="N262" s="2">
        <f t="shared" si="23"/>
        <v>16125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14" ht="14.25">
      <c r="A263" s="6">
        <v>6</v>
      </c>
      <c r="B263" s="50" t="s">
        <v>233</v>
      </c>
      <c r="C263" s="8">
        <v>0</v>
      </c>
      <c r="D263" s="7">
        <f t="shared" si="24"/>
        <v>0</v>
      </c>
      <c r="H263" s="9">
        <f>D263*21.5</f>
        <v>0</v>
      </c>
      <c r="N263" s="2">
        <f t="shared" si="23"/>
        <v>0</v>
      </c>
    </row>
    <row r="264" spans="1:28" s="7" customFormat="1" ht="14.25">
      <c r="A264" s="6">
        <v>7</v>
      </c>
      <c r="B264" s="50" t="s">
        <v>234</v>
      </c>
      <c r="C264" s="8">
        <v>17</v>
      </c>
      <c r="D264" s="7">
        <f t="shared" si="24"/>
        <v>2550</v>
      </c>
      <c r="E264"/>
      <c r="F264"/>
      <c r="G264"/>
      <c r="H264" s="9">
        <f>D264*16</f>
        <v>40800</v>
      </c>
      <c r="I264"/>
      <c r="J264"/>
      <c r="K264"/>
      <c r="L264" s="9"/>
      <c r="M264"/>
      <c r="N264" s="2">
        <f t="shared" si="23"/>
        <v>40800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7" customFormat="1" ht="14.25">
      <c r="A265" s="6">
        <v>8</v>
      </c>
      <c r="B265" s="50" t="s">
        <v>235</v>
      </c>
      <c r="C265" s="8">
        <v>8</v>
      </c>
      <c r="D265" s="7">
        <f t="shared" si="24"/>
        <v>1200</v>
      </c>
      <c r="E265"/>
      <c r="F265"/>
      <c r="G265"/>
      <c r="H265" s="9">
        <f>D265*10.5</f>
        <v>12600</v>
      </c>
      <c r="I265"/>
      <c r="J265"/>
      <c r="K265"/>
      <c r="L265" s="9"/>
      <c r="M265"/>
      <c r="N265" s="2">
        <f t="shared" si="23"/>
        <v>12600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7" customFormat="1" ht="14.25">
      <c r="A266"/>
      <c r="B266" s="38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7" customFormat="1" ht="15">
      <c r="A267" s="16"/>
      <c r="B267" s="54" t="s">
        <v>145</v>
      </c>
      <c r="C267" s="16"/>
      <c r="D267" s="16"/>
      <c r="E267" s="29">
        <f aca="true" t="shared" si="25" ref="E267:M267">E269+E270+E271+E272+E273+E274+E275+E276+E277+E278+E283+E284+E285+E286+E287+E288+E289+E290+E291+E292+E293+E294+E295+E296+E310+E311+E312+E313+E314+E315+E316+E317+E318+E319+E320+E321+E322+E323+E324+E325+E326+E327</f>
        <v>0</v>
      </c>
      <c r="F267" s="29">
        <f t="shared" si="25"/>
        <v>0</v>
      </c>
      <c r="G267" s="29">
        <f t="shared" si="25"/>
        <v>64320</v>
      </c>
      <c r="H267" s="29">
        <f t="shared" si="25"/>
        <v>0</v>
      </c>
      <c r="I267" s="29">
        <f t="shared" si="25"/>
        <v>0</v>
      </c>
      <c r="J267" s="29">
        <f>J269+J270+J271+J272+J273+J274+J275+J276+J277+J278+J283+J284+J285+J286+J287+J288+J289+J290+J291+J292+J293+J294+J295+J296+J310+J311+J312+J313+J314+J315+J316+J317+J318+J319+J320+J321+J322+J323+J324+J325+J326+J327</f>
        <v>0</v>
      </c>
      <c r="K267" s="29">
        <f t="shared" si="25"/>
        <v>0</v>
      </c>
      <c r="L267" s="29">
        <f t="shared" si="25"/>
        <v>0</v>
      </c>
      <c r="M267" s="29">
        <f t="shared" si="25"/>
        <v>0</v>
      </c>
      <c r="N267" s="31">
        <f>SUM(E267:M267)</f>
        <v>64320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s="7" customFormat="1" ht="14.25">
      <c r="A268"/>
      <c r="B268" s="38"/>
      <c r="C268" t="s">
        <v>3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14" s="7" customFormat="1" ht="14.25">
      <c r="A269" s="7">
        <v>1</v>
      </c>
      <c r="B269" s="50" t="s">
        <v>88</v>
      </c>
      <c r="C269" s="3"/>
      <c r="H269" s="20"/>
      <c r="N269" s="2">
        <f aca="true" t="shared" si="26" ref="N269:N328">SUM(E269:M269)</f>
        <v>0</v>
      </c>
    </row>
    <row r="270" spans="1:14" s="7" customFormat="1" ht="14.25">
      <c r="A270" s="7">
        <f>A269+1</f>
        <v>2</v>
      </c>
      <c r="B270" s="50" t="s">
        <v>89</v>
      </c>
      <c r="G270" s="20">
        <v>13306</v>
      </c>
      <c r="H270" s="20"/>
      <c r="N270" s="2">
        <f t="shared" si="26"/>
        <v>13306</v>
      </c>
    </row>
    <row r="271" spans="1:14" s="7" customFormat="1" ht="14.25">
      <c r="A271" s="7">
        <f aca="true" t="shared" si="27" ref="A271:A278">A270+1</f>
        <v>3</v>
      </c>
      <c r="B271" s="50" t="s">
        <v>90</v>
      </c>
      <c r="C271" s="40">
        <v>2</v>
      </c>
      <c r="D271" s="7">
        <v>650</v>
      </c>
      <c r="G271" s="40">
        <f>C271*D271</f>
        <v>1300</v>
      </c>
      <c r="H271" s="20"/>
      <c r="N271" s="2">
        <f t="shared" si="26"/>
        <v>1300</v>
      </c>
    </row>
    <row r="272" spans="1:14" s="7" customFormat="1" ht="28.5">
      <c r="A272" s="7">
        <f t="shared" si="27"/>
        <v>4</v>
      </c>
      <c r="B272" s="50" t="s">
        <v>212</v>
      </c>
      <c r="D272" s="40"/>
      <c r="G272" s="7">
        <v>7000</v>
      </c>
      <c r="H272" s="20"/>
      <c r="N272" s="2">
        <f t="shared" si="26"/>
        <v>7000</v>
      </c>
    </row>
    <row r="273" spans="1:14" s="7" customFormat="1" ht="14.25">
      <c r="A273" s="7">
        <f t="shared" si="27"/>
        <v>5</v>
      </c>
      <c r="B273" s="50" t="s">
        <v>186</v>
      </c>
      <c r="H273" s="20"/>
      <c r="N273" s="2">
        <f t="shared" si="26"/>
        <v>0</v>
      </c>
    </row>
    <row r="274" spans="1:14" s="7" customFormat="1" ht="14.25">
      <c r="A274" s="7">
        <f t="shared" si="27"/>
        <v>6</v>
      </c>
      <c r="B274" s="50" t="s">
        <v>213</v>
      </c>
      <c r="C274" s="40">
        <v>2</v>
      </c>
      <c r="D274" s="7">
        <v>1200</v>
      </c>
      <c r="G274" s="7">
        <f>C274*D274</f>
        <v>2400</v>
      </c>
      <c r="H274" s="20"/>
      <c r="N274" s="2">
        <f t="shared" si="26"/>
        <v>2400</v>
      </c>
    </row>
    <row r="275" spans="1:28" ht="14.25">
      <c r="A275" s="7">
        <f t="shared" si="27"/>
        <v>7</v>
      </c>
      <c r="B275" s="50" t="s">
        <v>214</v>
      </c>
      <c r="C275" s="40">
        <v>10</v>
      </c>
      <c r="D275" s="20">
        <v>360</v>
      </c>
      <c r="E275" s="7"/>
      <c r="F275" s="7"/>
      <c r="G275" s="7">
        <f>C275*D275</f>
        <v>3600</v>
      </c>
      <c r="H275" s="20"/>
      <c r="I275" s="7"/>
      <c r="J275" s="7"/>
      <c r="K275" s="7"/>
      <c r="L275" s="7"/>
      <c r="M275" s="7"/>
      <c r="N275" s="2">
        <f t="shared" si="26"/>
        <v>3600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8.5">
      <c r="A276" s="7">
        <f t="shared" si="27"/>
        <v>8</v>
      </c>
      <c r="B276" s="50" t="s">
        <v>137</v>
      </c>
      <c r="C276" s="7"/>
      <c r="D276" s="7"/>
      <c r="E276" s="7"/>
      <c r="F276" s="7"/>
      <c r="G276" s="7"/>
      <c r="H276" s="20"/>
      <c r="I276" s="7"/>
      <c r="J276" s="7"/>
      <c r="K276" s="7"/>
      <c r="L276" s="7"/>
      <c r="M276" s="7"/>
      <c r="N276" s="2">
        <f t="shared" si="26"/>
        <v>0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8.5">
      <c r="A277" s="7">
        <f t="shared" si="27"/>
        <v>9</v>
      </c>
      <c r="B277" s="50" t="s">
        <v>215</v>
      </c>
      <c r="C277" s="40">
        <v>12</v>
      </c>
      <c r="D277" s="7"/>
      <c r="E277" s="7"/>
      <c r="F277" s="7"/>
      <c r="G277" s="7">
        <f>C277*D277</f>
        <v>0</v>
      </c>
      <c r="H277" s="7"/>
      <c r="I277" s="7"/>
      <c r="J277" s="7"/>
      <c r="K277" s="7"/>
      <c r="L277" s="7"/>
      <c r="M277" s="7"/>
      <c r="N277" s="2">
        <f t="shared" si="26"/>
        <v>0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4.25">
      <c r="A278" s="7">
        <f t="shared" si="27"/>
        <v>10</v>
      </c>
      <c r="B278" s="50" t="s">
        <v>91</v>
      </c>
      <c r="C278" s="7"/>
      <c r="D278" s="7"/>
      <c r="E278" s="7">
        <f>ROUND(E279+E280+E281+E282,0)</f>
        <v>0</v>
      </c>
      <c r="F278" s="7"/>
      <c r="G278" s="7">
        <f>ROUND(G279+G280+G281+G282,0)</f>
        <v>10800</v>
      </c>
      <c r="H278" s="7">
        <f aca="true" t="shared" si="28" ref="H278:M278">ROUND(H279+H280+H281,0)</f>
        <v>0</v>
      </c>
      <c r="I278" s="7">
        <f t="shared" si="28"/>
        <v>0</v>
      </c>
      <c r="J278" s="7">
        <f t="shared" si="28"/>
        <v>0</v>
      </c>
      <c r="K278" s="7">
        <f t="shared" si="28"/>
        <v>0</v>
      </c>
      <c r="L278" s="7">
        <f t="shared" si="28"/>
        <v>0</v>
      </c>
      <c r="M278" s="7">
        <f t="shared" si="28"/>
        <v>0</v>
      </c>
      <c r="N278" s="2">
        <f t="shared" si="26"/>
        <v>10800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s="7" customFormat="1" ht="14.25">
      <c r="A279"/>
      <c r="B279" s="48" t="s">
        <v>92</v>
      </c>
      <c r="C279" s="37">
        <v>12</v>
      </c>
      <c r="D279"/>
      <c r="F279"/>
      <c r="G279" s="7">
        <f>C279*D279</f>
        <v>0</v>
      </c>
      <c r="H279"/>
      <c r="I279"/>
      <c r="J279"/>
      <c r="K279"/>
      <c r="L279"/>
      <c r="M279"/>
      <c r="N279" s="2">
        <f t="shared" si="26"/>
        <v>0</v>
      </c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4" customFormat="1" ht="14.25">
      <c r="A280"/>
      <c r="B280" s="48" t="s">
        <v>93</v>
      </c>
      <c r="C280" s="37">
        <v>12</v>
      </c>
      <c r="D280">
        <v>900</v>
      </c>
      <c r="E280" s="7"/>
      <c r="F280"/>
      <c r="G280" s="7">
        <f>C280*D280</f>
        <v>10800</v>
      </c>
      <c r="H280"/>
      <c r="I280"/>
      <c r="J280"/>
      <c r="K280"/>
      <c r="L280"/>
      <c r="M280"/>
      <c r="N280" s="2">
        <f t="shared" si="26"/>
        <v>10800</v>
      </c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4" customFormat="1" ht="14.25">
      <c r="A281"/>
      <c r="B281" s="48" t="s">
        <v>94</v>
      </c>
      <c r="C281"/>
      <c r="D281"/>
      <c r="E281" s="19"/>
      <c r="F281" s="19"/>
      <c r="G281" s="19"/>
      <c r="H281"/>
      <c r="I281"/>
      <c r="J281"/>
      <c r="K281"/>
      <c r="L281"/>
      <c r="M281"/>
      <c r="N281" s="2">
        <f t="shared" si="26"/>
        <v>0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1" customFormat="1" ht="15">
      <c r="A282"/>
      <c r="B282" s="48" t="s">
        <v>175</v>
      </c>
      <c r="C282"/>
      <c r="D282"/>
      <c r="E282" s="19"/>
      <c r="F282" s="19"/>
      <c r="G282" s="19"/>
      <c r="H282"/>
      <c r="I282"/>
      <c r="J282"/>
      <c r="K282"/>
      <c r="L282"/>
      <c r="M282"/>
      <c r="N282" s="2">
        <f t="shared" si="26"/>
        <v>0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14" s="7" customFormat="1" ht="14.25">
      <c r="A283" s="7">
        <f>A278+1</f>
        <v>11</v>
      </c>
      <c r="B283" s="50" t="s">
        <v>279</v>
      </c>
      <c r="E283" s="20"/>
      <c r="F283" s="20"/>
      <c r="G283" s="20"/>
      <c r="N283" s="2">
        <f t="shared" si="26"/>
        <v>0</v>
      </c>
    </row>
    <row r="284" spans="1:28" s="7" customFormat="1" ht="14.25">
      <c r="A284" s="7">
        <f>A283+1</f>
        <v>12</v>
      </c>
      <c r="B284" s="50" t="s">
        <v>95</v>
      </c>
      <c r="C284" s="33"/>
      <c r="D284" s="4">
        <v>150</v>
      </c>
      <c r="E284" s="22"/>
      <c r="F284" s="22"/>
      <c r="H284" s="4"/>
      <c r="I284" s="4"/>
      <c r="J284" s="4"/>
      <c r="K284" s="4"/>
      <c r="L284" s="4"/>
      <c r="M284" s="4"/>
      <c r="N284" s="2">
        <f t="shared" si="26"/>
        <v>0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s="7" customFormat="1" ht="14.25">
      <c r="A285" s="7">
        <f aca="true" t="shared" si="29" ref="A285:A319">A284+1</f>
        <v>13</v>
      </c>
      <c r="B285" s="50" t="s">
        <v>96</v>
      </c>
      <c r="C285" s="22">
        <v>6</v>
      </c>
      <c r="D285" s="4">
        <v>2100</v>
      </c>
      <c r="E285" s="22"/>
      <c r="F285" s="22"/>
      <c r="G285" s="7">
        <f>C285*D285</f>
        <v>12600</v>
      </c>
      <c r="H285" s="4"/>
      <c r="I285" s="4"/>
      <c r="J285" s="4"/>
      <c r="K285" s="4"/>
      <c r="L285" s="4"/>
      <c r="M285" s="4"/>
      <c r="N285" s="2">
        <f t="shared" si="26"/>
        <v>12600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s="7" customFormat="1" ht="23.25" customHeight="1">
      <c r="A286" s="7">
        <f t="shared" si="29"/>
        <v>14</v>
      </c>
      <c r="B286" s="50" t="s">
        <v>278</v>
      </c>
      <c r="C286" s="20"/>
      <c r="E286" s="20"/>
      <c r="F286" s="20"/>
      <c r="G286" s="20"/>
      <c r="H286" s="11"/>
      <c r="I286" s="11"/>
      <c r="J286" s="11"/>
      <c r="K286" s="11"/>
      <c r="L286" s="11"/>
      <c r="M286" s="11"/>
      <c r="N286" s="2">
        <f t="shared" si="26"/>
        <v>0</v>
      </c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14" s="7" customFormat="1" ht="28.5">
      <c r="A287" s="7">
        <f t="shared" si="29"/>
        <v>15</v>
      </c>
      <c r="B287" s="50" t="s">
        <v>280</v>
      </c>
      <c r="C287" s="20"/>
      <c r="E287" s="20"/>
      <c r="F287" s="20"/>
      <c r="G287" s="20"/>
      <c r="N287" s="2">
        <f t="shared" si="26"/>
        <v>0</v>
      </c>
    </row>
    <row r="288" spans="1:14" s="7" customFormat="1" ht="13.5" customHeight="1">
      <c r="A288" s="7">
        <f t="shared" si="29"/>
        <v>16</v>
      </c>
      <c r="B288" s="50" t="s">
        <v>121</v>
      </c>
      <c r="E288" s="20"/>
      <c r="F288" s="20"/>
      <c r="G288" s="20">
        <v>1000</v>
      </c>
      <c r="N288" s="2">
        <f t="shared" si="26"/>
        <v>1000</v>
      </c>
    </row>
    <row r="289" spans="1:14" s="7" customFormat="1" ht="14.25">
      <c r="A289" s="7">
        <f t="shared" si="29"/>
        <v>17</v>
      </c>
      <c r="B289" s="50" t="s">
        <v>97</v>
      </c>
      <c r="C289" s="40">
        <v>5</v>
      </c>
      <c r="D289" s="7">
        <v>50</v>
      </c>
      <c r="E289" s="20"/>
      <c r="F289" s="20"/>
      <c r="G289" s="7">
        <f>C289*D289</f>
        <v>250</v>
      </c>
      <c r="N289" s="2">
        <f t="shared" si="26"/>
        <v>250</v>
      </c>
    </row>
    <row r="290" spans="1:14" s="7" customFormat="1" ht="14.25">
      <c r="A290" s="7">
        <f t="shared" si="29"/>
        <v>18</v>
      </c>
      <c r="B290" s="50" t="s">
        <v>98</v>
      </c>
      <c r="C290" s="40"/>
      <c r="D290" s="7">
        <v>40</v>
      </c>
      <c r="F290" s="20"/>
      <c r="G290" s="7">
        <f>C290*D290</f>
        <v>0</v>
      </c>
      <c r="N290" s="2">
        <f t="shared" si="26"/>
        <v>0</v>
      </c>
    </row>
    <row r="291" spans="1:14" s="7" customFormat="1" ht="14.25">
      <c r="A291" s="7">
        <f t="shared" si="29"/>
        <v>19</v>
      </c>
      <c r="B291" s="50" t="s">
        <v>99</v>
      </c>
      <c r="C291" s="3"/>
      <c r="E291" s="20"/>
      <c r="F291" s="20"/>
      <c r="G291" s="20"/>
      <c r="N291" s="2">
        <f t="shared" si="26"/>
        <v>0</v>
      </c>
    </row>
    <row r="292" spans="1:14" s="7" customFormat="1" ht="14.25">
      <c r="A292" s="7">
        <f t="shared" si="29"/>
        <v>20</v>
      </c>
      <c r="B292" s="50" t="s">
        <v>138</v>
      </c>
      <c r="E292" s="20"/>
      <c r="F292" s="20"/>
      <c r="G292" s="20"/>
      <c r="N292" s="2">
        <f t="shared" si="26"/>
        <v>0</v>
      </c>
    </row>
    <row r="293" spans="1:14" s="7" customFormat="1" ht="28.5">
      <c r="A293" s="7">
        <f t="shared" si="29"/>
        <v>21</v>
      </c>
      <c r="B293" s="50" t="s">
        <v>216</v>
      </c>
      <c r="E293" s="20"/>
      <c r="F293" s="20"/>
      <c r="G293" s="20"/>
      <c r="N293" s="2">
        <f t="shared" si="26"/>
        <v>0</v>
      </c>
    </row>
    <row r="294" spans="1:14" s="7" customFormat="1" ht="14.25">
      <c r="A294" s="7">
        <f t="shared" si="29"/>
        <v>22</v>
      </c>
      <c r="B294" s="50" t="s">
        <v>101</v>
      </c>
      <c r="E294" s="20"/>
      <c r="F294" s="20"/>
      <c r="G294" s="20"/>
      <c r="N294" s="2">
        <f t="shared" si="26"/>
        <v>0</v>
      </c>
    </row>
    <row r="295" spans="1:14" s="7" customFormat="1" ht="28.5">
      <c r="A295" s="7">
        <f t="shared" si="29"/>
        <v>23</v>
      </c>
      <c r="B295" s="50" t="s">
        <v>100</v>
      </c>
      <c r="C295" s="3"/>
      <c r="D295" s="3"/>
      <c r="E295" s="20"/>
      <c r="F295" s="20"/>
      <c r="G295" s="20">
        <v>500</v>
      </c>
      <c r="N295" s="2">
        <f t="shared" si="26"/>
        <v>500</v>
      </c>
    </row>
    <row r="296" spans="1:14" s="7" customFormat="1" ht="14.25">
      <c r="A296" s="7">
        <f t="shared" si="29"/>
        <v>24</v>
      </c>
      <c r="B296" s="50" t="s">
        <v>218</v>
      </c>
      <c r="C296" s="3"/>
      <c r="D296" s="3"/>
      <c r="E296" s="7">
        <f>SUM(E297:E309)</f>
        <v>0</v>
      </c>
      <c r="F296" s="7">
        <f aca="true" t="shared" si="30" ref="F296:N296">SUM(F297:F309)</f>
        <v>0</v>
      </c>
      <c r="G296" s="7">
        <f t="shared" si="30"/>
        <v>0</v>
      </c>
      <c r="H296" s="7">
        <f t="shared" si="30"/>
        <v>0</v>
      </c>
      <c r="I296" s="7">
        <f t="shared" si="30"/>
        <v>0</v>
      </c>
      <c r="J296" s="7">
        <f t="shared" si="30"/>
        <v>0</v>
      </c>
      <c r="K296" s="7">
        <f t="shared" si="30"/>
        <v>0</v>
      </c>
      <c r="L296" s="7">
        <f t="shared" si="30"/>
        <v>0</v>
      </c>
      <c r="M296" s="7">
        <f t="shared" si="30"/>
        <v>0</v>
      </c>
      <c r="N296" s="7">
        <f t="shared" si="30"/>
        <v>0</v>
      </c>
    </row>
    <row r="297" spans="2:14" s="7" customFormat="1" ht="28.5">
      <c r="B297" s="50" t="s">
        <v>307</v>
      </c>
      <c r="C297" s="3"/>
      <c r="D297" s="3"/>
      <c r="N297" s="2">
        <f>SUM(E297:M297)</f>
        <v>0</v>
      </c>
    </row>
    <row r="298" spans="2:14" s="7" customFormat="1" ht="28.5">
      <c r="B298" s="50" t="s">
        <v>308</v>
      </c>
      <c r="C298" s="3"/>
      <c r="D298" s="3"/>
      <c r="N298" s="2">
        <f t="shared" si="26"/>
        <v>0</v>
      </c>
    </row>
    <row r="299" spans="2:14" s="7" customFormat="1" ht="28.5">
      <c r="B299" s="50" t="s">
        <v>309</v>
      </c>
      <c r="C299" s="3"/>
      <c r="D299" s="3"/>
      <c r="N299" s="2">
        <f t="shared" si="26"/>
        <v>0</v>
      </c>
    </row>
    <row r="300" spans="2:14" s="7" customFormat="1" ht="28.5">
      <c r="B300" s="50" t="s">
        <v>323</v>
      </c>
      <c r="C300" s="3"/>
      <c r="D300" s="3"/>
      <c r="N300" s="2">
        <f t="shared" si="26"/>
        <v>0</v>
      </c>
    </row>
    <row r="301" spans="2:14" s="7" customFormat="1" ht="14.25">
      <c r="B301" s="50" t="s">
        <v>263</v>
      </c>
      <c r="C301" s="3"/>
      <c r="D301" s="3"/>
      <c r="N301" s="2">
        <f t="shared" si="26"/>
        <v>0</v>
      </c>
    </row>
    <row r="302" spans="2:14" s="7" customFormat="1" ht="14.25">
      <c r="B302" s="50" t="s">
        <v>263</v>
      </c>
      <c r="C302" s="3"/>
      <c r="D302" s="3"/>
      <c r="N302" s="2">
        <f t="shared" si="26"/>
        <v>0</v>
      </c>
    </row>
    <row r="303" spans="2:14" s="7" customFormat="1" ht="14.25">
      <c r="B303" s="50" t="s">
        <v>284</v>
      </c>
      <c r="C303" s="3"/>
      <c r="D303" s="3"/>
      <c r="N303" s="2">
        <f t="shared" si="26"/>
        <v>0</v>
      </c>
    </row>
    <row r="304" spans="2:14" s="7" customFormat="1" ht="14.25">
      <c r="B304" s="50" t="s">
        <v>284</v>
      </c>
      <c r="C304" s="3"/>
      <c r="D304" s="3"/>
      <c r="J304" s="20"/>
      <c r="N304" s="2">
        <f t="shared" si="26"/>
        <v>0</v>
      </c>
    </row>
    <row r="305" spans="2:14" s="7" customFormat="1" ht="14.25">
      <c r="B305" s="50" t="s">
        <v>284</v>
      </c>
      <c r="C305" s="3"/>
      <c r="D305" s="3"/>
      <c r="N305" s="2">
        <f t="shared" si="26"/>
        <v>0</v>
      </c>
    </row>
    <row r="306" spans="2:14" s="7" customFormat="1" ht="14.25">
      <c r="B306" s="50" t="s">
        <v>284</v>
      </c>
      <c r="C306" s="3"/>
      <c r="D306" s="3"/>
      <c r="N306" s="2">
        <f t="shared" si="26"/>
        <v>0</v>
      </c>
    </row>
    <row r="307" spans="2:14" s="7" customFormat="1" ht="14.25">
      <c r="B307" s="50" t="s">
        <v>284</v>
      </c>
      <c r="C307" s="3"/>
      <c r="D307" s="3"/>
      <c r="N307" s="2">
        <f t="shared" si="26"/>
        <v>0</v>
      </c>
    </row>
    <row r="308" spans="2:14" s="7" customFormat="1" ht="14.25">
      <c r="B308" s="50" t="s">
        <v>284</v>
      </c>
      <c r="C308" s="3"/>
      <c r="D308" s="3"/>
      <c r="N308" s="2">
        <f t="shared" si="26"/>
        <v>0</v>
      </c>
    </row>
    <row r="309" spans="2:14" s="7" customFormat="1" ht="14.25">
      <c r="B309" s="50" t="s">
        <v>263</v>
      </c>
      <c r="C309" s="3"/>
      <c r="D309" s="3"/>
      <c r="N309" s="2">
        <f t="shared" si="26"/>
        <v>0</v>
      </c>
    </row>
    <row r="310" spans="1:28" s="8" customFormat="1" ht="14.25">
      <c r="A310" s="7">
        <f>A296+1</f>
        <v>25</v>
      </c>
      <c r="B310" s="50" t="s">
        <v>139</v>
      </c>
      <c r="C310" s="40">
        <v>8</v>
      </c>
      <c r="D310" s="20">
        <v>120</v>
      </c>
      <c r="E310" s="7"/>
      <c r="F310" s="7"/>
      <c r="G310" s="7">
        <f>C310*D310</f>
        <v>960</v>
      </c>
      <c r="H310" s="7"/>
      <c r="I310" s="7"/>
      <c r="J310" s="7"/>
      <c r="K310" s="7"/>
      <c r="L310" s="7"/>
      <c r="M310" s="7"/>
      <c r="N310" s="2">
        <f t="shared" si="26"/>
        <v>960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14" s="8" customFormat="1" ht="14.25">
      <c r="A311" s="7">
        <f t="shared" si="29"/>
        <v>26</v>
      </c>
      <c r="B311" s="50" t="s">
        <v>176</v>
      </c>
      <c r="E311" s="20"/>
      <c r="F311" s="20"/>
      <c r="G311" s="20"/>
      <c r="N311" s="2">
        <f t="shared" si="26"/>
        <v>0</v>
      </c>
    </row>
    <row r="312" spans="1:14" s="8" customFormat="1" ht="28.5">
      <c r="A312" s="7">
        <f t="shared" si="29"/>
        <v>27</v>
      </c>
      <c r="B312" s="50" t="s">
        <v>120</v>
      </c>
      <c r="C312" s="41">
        <v>21</v>
      </c>
      <c r="D312" s="8">
        <v>100</v>
      </c>
      <c r="E312" s="7"/>
      <c r="F312" s="7"/>
      <c r="G312" s="7">
        <f>C312*D312</f>
        <v>2100</v>
      </c>
      <c r="N312" s="2">
        <f t="shared" si="26"/>
        <v>2100</v>
      </c>
    </row>
    <row r="313" spans="1:14" s="8" customFormat="1" ht="28.5">
      <c r="A313" s="7">
        <f t="shared" si="29"/>
        <v>28</v>
      </c>
      <c r="B313" s="50" t="s">
        <v>140</v>
      </c>
      <c r="E313" s="7"/>
      <c r="F313" s="7"/>
      <c r="G313" s="7"/>
      <c r="N313" s="2">
        <f t="shared" si="26"/>
        <v>0</v>
      </c>
    </row>
    <row r="314" spans="1:14" s="8" customFormat="1" ht="14.25">
      <c r="A314" s="7">
        <f t="shared" si="29"/>
        <v>29</v>
      </c>
      <c r="B314" s="50" t="s">
        <v>217</v>
      </c>
      <c r="E314" s="7"/>
      <c r="F314" s="7"/>
      <c r="G314" s="7"/>
      <c r="N314" s="2">
        <f t="shared" si="26"/>
        <v>0</v>
      </c>
    </row>
    <row r="315" spans="1:28" s="8" customFormat="1" ht="14.25">
      <c r="A315" s="7">
        <f t="shared" si="29"/>
        <v>30</v>
      </c>
      <c r="B315" s="55" t="s">
        <v>177</v>
      </c>
      <c r="C315" s="19"/>
      <c r="D315" s="19"/>
      <c r="E315" s="20"/>
      <c r="F315" s="20"/>
      <c r="G315" s="20"/>
      <c r="H315" s="19"/>
      <c r="I315" s="19"/>
      <c r="J315" s="19"/>
      <c r="K315" s="19"/>
      <c r="L315" s="19"/>
      <c r="M315" s="19"/>
      <c r="N315" s="2">
        <f t="shared" si="26"/>
        <v>0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s="8" customFormat="1" ht="14.25">
      <c r="A316" s="7">
        <f t="shared" si="29"/>
        <v>31</v>
      </c>
      <c r="B316" s="55" t="s">
        <v>141</v>
      </c>
      <c r="C316" s="37">
        <v>2090</v>
      </c>
      <c r="D316" s="58">
        <v>0.3</v>
      </c>
      <c r="E316" s="40"/>
      <c r="F316" s="26"/>
      <c r="G316" s="7">
        <f>C316*D316*2</f>
        <v>1254</v>
      </c>
      <c r="H316" s="19"/>
      <c r="I316" s="19"/>
      <c r="J316" s="19"/>
      <c r="K316" s="19"/>
      <c r="L316" s="19"/>
      <c r="M316" s="19"/>
      <c r="N316" s="2">
        <f t="shared" si="26"/>
        <v>1254</v>
      </c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s="8" customFormat="1" ht="14.25">
      <c r="A317" s="7">
        <f t="shared" si="29"/>
        <v>32</v>
      </c>
      <c r="B317" s="55" t="s">
        <v>122</v>
      </c>
      <c r="C317" s="19"/>
      <c r="D317" s="19"/>
      <c r="E317" s="20"/>
      <c r="F317" s="20"/>
      <c r="G317" s="20"/>
      <c r="H317" s="19"/>
      <c r="I317" s="19"/>
      <c r="J317" s="19"/>
      <c r="K317" s="19"/>
      <c r="L317" s="19"/>
      <c r="M317" s="19"/>
      <c r="N317" s="2">
        <f t="shared" si="26"/>
        <v>0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14" s="19" customFormat="1" ht="14.25">
      <c r="A318" s="7">
        <f t="shared" si="29"/>
        <v>33</v>
      </c>
      <c r="B318" s="55" t="s">
        <v>190</v>
      </c>
      <c r="E318" s="20"/>
      <c r="F318" s="20"/>
      <c r="G318" s="20"/>
      <c r="N318" s="2">
        <f t="shared" si="26"/>
        <v>0</v>
      </c>
    </row>
    <row r="319" spans="1:14" s="19" customFormat="1" ht="14.25">
      <c r="A319" s="7">
        <f t="shared" si="29"/>
        <v>34</v>
      </c>
      <c r="B319" s="55" t="s">
        <v>321</v>
      </c>
      <c r="E319" s="20"/>
      <c r="F319" s="20"/>
      <c r="G319" s="20"/>
      <c r="N319" s="2">
        <f t="shared" si="26"/>
        <v>0</v>
      </c>
    </row>
    <row r="320" spans="1:14" s="19" customFormat="1" ht="14.25">
      <c r="A320" s="7">
        <v>35</v>
      </c>
      <c r="B320" s="55" t="s">
        <v>331</v>
      </c>
      <c r="E320" s="20"/>
      <c r="F320" s="20"/>
      <c r="G320" s="20"/>
      <c r="N320" s="2">
        <f t="shared" si="26"/>
        <v>0</v>
      </c>
    </row>
    <row r="321" spans="1:14" s="19" customFormat="1" ht="28.5">
      <c r="A321" s="7">
        <f aca="true" t="shared" si="31" ref="A321:A327">A320+1</f>
        <v>36</v>
      </c>
      <c r="B321" s="55" t="s">
        <v>274</v>
      </c>
      <c r="E321" s="20"/>
      <c r="F321" s="20"/>
      <c r="G321" s="20"/>
      <c r="N321" s="2">
        <f t="shared" si="26"/>
        <v>0</v>
      </c>
    </row>
    <row r="322" spans="1:14" s="19" customFormat="1" ht="28.5">
      <c r="A322" s="7">
        <f t="shared" si="31"/>
        <v>37</v>
      </c>
      <c r="B322" s="55" t="s">
        <v>310</v>
      </c>
      <c r="C322" s="19">
        <v>6</v>
      </c>
      <c r="D322" s="19">
        <v>1000</v>
      </c>
      <c r="E322" s="20"/>
      <c r="F322" s="20"/>
      <c r="G322" s="20">
        <f>C322*D322</f>
        <v>6000</v>
      </c>
      <c r="N322" s="2">
        <f t="shared" si="26"/>
        <v>6000</v>
      </c>
    </row>
    <row r="323" spans="1:14" s="19" customFormat="1" ht="28.5">
      <c r="A323" s="7">
        <f t="shared" si="31"/>
        <v>38</v>
      </c>
      <c r="B323" s="55" t="s">
        <v>305</v>
      </c>
      <c r="E323" s="20"/>
      <c r="F323" s="20"/>
      <c r="G323" s="20">
        <v>550</v>
      </c>
      <c r="N323" s="2">
        <f t="shared" si="26"/>
        <v>550</v>
      </c>
    </row>
    <row r="324" spans="1:14" s="19" customFormat="1" ht="28.5">
      <c r="A324" s="7">
        <f t="shared" si="31"/>
        <v>39</v>
      </c>
      <c r="B324" s="55" t="s">
        <v>289</v>
      </c>
      <c r="E324" s="20"/>
      <c r="F324" s="20"/>
      <c r="G324" s="20">
        <v>700</v>
      </c>
      <c r="N324" s="2">
        <f t="shared" si="26"/>
        <v>700</v>
      </c>
    </row>
    <row r="325" spans="1:14" s="19" customFormat="1" ht="28.5">
      <c r="A325" s="7">
        <f t="shared" si="31"/>
        <v>40</v>
      </c>
      <c r="B325" s="55" t="s">
        <v>260</v>
      </c>
      <c r="E325" s="20"/>
      <c r="F325" s="20"/>
      <c r="G325" s="20"/>
      <c r="N325" s="2">
        <f t="shared" si="26"/>
        <v>0</v>
      </c>
    </row>
    <row r="326" spans="1:14" s="19" customFormat="1" ht="28.5">
      <c r="A326" s="7">
        <f t="shared" si="31"/>
        <v>41</v>
      </c>
      <c r="B326" s="55" t="s">
        <v>271</v>
      </c>
      <c r="E326" s="20"/>
      <c r="F326" s="20"/>
      <c r="G326" s="20"/>
      <c r="N326" s="2">
        <f t="shared" si="26"/>
        <v>0</v>
      </c>
    </row>
    <row r="327" spans="1:14" s="19" customFormat="1" ht="14.25">
      <c r="A327" s="7">
        <f t="shared" si="31"/>
        <v>42</v>
      </c>
      <c r="B327" s="59" t="s">
        <v>285</v>
      </c>
      <c r="E327" s="20"/>
      <c r="F327" s="20"/>
      <c r="G327" s="20"/>
      <c r="N327" s="25">
        <f t="shared" si="26"/>
        <v>0</v>
      </c>
    </row>
    <row r="328" spans="1:14" s="19" customFormat="1" ht="14.25">
      <c r="A328" s="20"/>
      <c r="B328" s="55" t="s">
        <v>336</v>
      </c>
      <c r="E328" s="20"/>
      <c r="F328" s="20"/>
      <c r="G328" s="20"/>
      <c r="N328" s="2">
        <f t="shared" si="26"/>
        <v>0</v>
      </c>
    </row>
    <row r="329" spans="1:28" s="19" customFormat="1" ht="15">
      <c r="A329" s="16"/>
      <c r="B329" s="54" t="s">
        <v>181</v>
      </c>
      <c r="C329" s="16"/>
      <c r="D329" s="16"/>
      <c r="E329" s="17">
        <f aca="true" t="shared" si="32" ref="E329:M329">SUM(E330:E339)</f>
        <v>0</v>
      </c>
      <c r="F329" s="17">
        <f t="shared" si="32"/>
        <v>0</v>
      </c>
      <c r="G329" s="17">
        <f>SUM(G330:G339)</f>
        <v>4240</v>
      </c>
      <c r="H329" s="17">
        <f t="shared" si="32"/>
        <v>0</v>
      </c>
      <c r="I329" s="17">
        <f t="shared" si="32"/>
        <v>0</v>
      </c>
      <c r="J329" s="17">
        <f t="shared" si="32"/>
        <v>0</v>
      </c>
      <c r="K329" s="17">
        <f t="shared" si="32"/>
        <v>0</v>
      </c>
      <c r="L329" s="17">
        <f>SUM(L330:L339)</f>
        <v>0</v>
      </c>
      <c r="M329" s="17">
        <f t="shared" si="32"/>
        <v>0</v>
      </c>
      <c r="N329" s="16">
        <f>SUM(E329:M329)</f>
        <v>4240</v>
      </c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 s="19" customFormat="1" ht="14.25">
      <c r="A330" s="7"/>
      <c r="B330" s="52" t="s">
        <v>102</v>
      </c>
      <c r="C330" s="42"/>
      <c r="D330" s="3">
        <v>5360</v>
      </c>
      <c r="E330" s="20"/>
      <c r="F330" s="7"/>
      <c r="G330" s="20">
        <f>C330*D330</f>
        <v>0</v>
      </c>
      <c r="H330" s="7"/>
      <c r="I330" s="7"/>
      <c r="J330" s="7"/>
      <c r="K330" s="7"/>
      <c r="L330" s="7"/>
      <c r="M330" s="7"/>
      <c r="N330" s="2">
        <f aca="true" t="shared" si="33" ref="N330:N339">SUM(E330:M330)</f>
        <v>0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s="19" customFormat="1" ht="14.25">
      <c r="A331" s="7"/>
      <c r="B331" s="50" t="s">
        <v>146</v>
      </c>
      <c r="C331" s="42"/>
      <c r="D331" s="3">
        <v>4640</v>
      </c>
      <c r="E331" s="20"/>
      <c r="F331" s="7"/>
      <c r="G331" s="20">
        <f aca="true" t="shared" si="34" ref="G331:G336">C331*D331</f>
        <v>0</v>
      </c>
      <c r="H331" s="7"/>
      <c r="I331" s="7"/>
      <c r="J331" s="7"/>
      <c r="K331" s="7"/>
      <c r="L331" s="7"/>
      <c r="M331" s="7"/>
      <c r="N331" s="2">
        <f t="shared" si="33"/>
        <v>0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s="19" customFormat="1" ht="14.25">
      <c r="A332" s="7"/>
      <c r="B332" s="50" t="s">
        <v>147</v>
      </c>
      <c r="C332" s="42"/>
      <c r="D332" s="3">
        <v>500</v>
      </c>
      <c r="E332" s="20"/>
      <c r="F332" s="7"/>
      <c r="G332" s="20">
        <f t="shared" si="34"/>
        <v>0</v>
      </c>
      <c r="H332" s="7"/>
      <c r="I332" s="7"/>
      <c r="J332" s="7"/>
      <c r="K332" s="7"/>
      <c r="L332" s="7"/>
      <c r="M332" s="7"/>
      <c r="N332" s="2">
        <f t="shared" si="33"/>
        <v>0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s="19" customFormat="1" ht="14.25">
      <c r="A333" s="7"/>
      <c r="B333" s="50" t="s">
        <v>103</v>
      </c>
      <c r="C333" s="43"/>
      <c r="D333" s="3">
        <v>2960</v>
      </c>
      <c r="E333" s="20"/>
      <c r="F333" s="7"/>
      <c r="G333" s="20">
        <f t="shared" si="34"/>
        <v>0</v>
      </c>
      <c r="H333" s="7"/>
      <c r="I333" s="7"/>
      <c r="J333" s="7"/>
      <c r="K333" s="7"/>
      <c r="L333" s="7"/>
      <c r="M333" s="7"/>
      <c r="N333" s="2">
        <f t="shared" si="33"/>
        <v>0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s="19" customFormat="1" ht="14.25">
      <c r="A334" s="20"/>
      <c r="B334" s="50" t="s">
        <v>178</v>
      </c>
      <c r="C334" s="43"/>
      <c r="D334" s="3">
        <v>2960</v>
      </c>
      <c r="E334" s="20"/>
      <c r="F334" s="7"/>
      <c r="G334" s="20"/>
      <c r="H334" s="7">
        <f>C334*D334</f>
        <v>0</v>
      </c>
      <c r="I334" s="7"/>
      <c r="J334" s="7"/>
      <c r="K334" s="7"/>
      <c r="L334" s="7"/>
      <c r="M334" s="7"/>
      <c r="N334" s="2">
        <f t="shared" si="33"/>
        <v>0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2:14" s="7" customFormat="1" ht="28.5">
      <c r="B335" s="50" t="s">
        <v>179</v>
      </c>
      <c r="C335" s="43">
        <v>1</v>
      </c>
      <c r="D335" s="3">
        <v>1280</v>
      </c>
      <c r="E335" s="20"/>
      <c r="G335" s="20">
        <f t="shared" si="34"/>
        <v>1280</v>
      </c>
      <c r="N335" s="2">
        <f t="shared" si="33"/>
        <v>1280</v>
      </c>
    </row>
    <row r="336" spans="1:28" s="7" customFormat="1" ht="14.25">
      <c r="A336" s="22"/>
      <c r="B336" s="55" t="s">
        <v>245</v>
      </c>
      <c r="C336" s="33">
        <v>3</v>
      </c>
      <c r="D336" s="22">
        <v>320</v>
      </c>
      <c r="E336" s="20"/>
      <c r="F336" s="20"/>
      <c r="G336" s="20">
        <f t="shared" si="34"/>
        <v>960</v>
      </c>
      <c r="H336" s="22"/>
      <c r="I336" s="22"/>
      <c r="J336" s="22"/>
      <c r="K336" s="22"/>
      <c r="L336" s="22"/>
      <c r="M336" s="22"/>
      <c r="N336" s="2">
        <f t="shared" si="33"/>
        <v>960</v>
      </c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s="7" customFormat="1" ht="14.25">
      <c r="A337"/>
      <c r="B337" s="55" t="s">
        <v>219</v>
      </c>
      <c r="C337"/>
      <c r="D337"/>
      <c r="E337" s="19"/>
      <c r="F337" s="19"/>
      <c r="G337" s="37">
        <v>2000</v>
      </c>
      <c r="H337"/>
      <c r="I337"/>
      <c r="J337"/>
      <c r="K337"/>
      <c r="L337"/>
      <c r="M337"/>
      <c r="N337" s="2">
        <f t="shared" si="33"/>
        <v>2000</v>
      </c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s="7" customFormat="1" ht="14.25">
      <c r="A338"/>
      <c r="B338" s="55" t="s">
        <v>229</v>
      </c>
      <c r="C338"/>
      <c r="D338"/>
      <c r="E338" s="19"/>
      <c r="F338" s="19"/>
      <c r="G338" s="19"/>
      <c r="H338"/>
      <c r="I338"/>
      <c r="J338"/>
      <c r="K338"/>
      <c r="L338"/>
      <c r="M338"/>
      <c r="N338" s="2">
        <f t="shared" si="33"/>
        <v>0</v>
      </c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s="7" customFormat="1" ht="14.25">
      <c r="A339"/>
      <c r="B339" s="55" t="s">
        <v>252</v>
      </c>
      <c r="C339"/>
      <c r="D339"/>
      <c r="E339"/>
      <c r="F339" s="2"/>
      <c r="G339"/>
      <c r="H339"/>
      <c r="I339"/>
      <c r="J339"/>
      <c r="K339"/>
      <c r="L339"/>
      <c r="M339"/>
      <c r="N339" s="2">
        <f t="shared" si="33"/>
        <v>0</v>
      </c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s="7" customFormat="1" ht="14.25">
      <c r="A340"/>
      <c r="B340" s="38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5">
      <c r="A341" s="16"/>
      <c r="B341" s="54" t="s">
        <v>187</v>
      </c>
      <c r="C341" s="16" t="s">
        <v>220</v>
      </c>
      <c r="D341" s="16" t="s">
        <v>104</v>
      </c>
      <c r="E341" s="17">
        <f aca="true" t="shared" si="35" ref="E341:N341">SUM(E342:E343)</f>
        <v>0</v>
      </c>
      <c r="F341" s="17">
        <f t="shared" si="35"/>
        <v>0</v>
      </c>
      <c r="G341" s="17">
        <f t="shared" si="35"/>
        <v>0</v>
      </c>
      <c r="H341" s="17">
        <f t="shared" si="35"/>
        <v>0</v>
      </c>
      <c r="I341" s="17">
        <f t="shared" si="35"/>
        <v>0</v>
      </c>
      <c r="J341" s="17">
        <f t="shared" si="35"/>
        <v>0</v>
      </c>
      <c r="K341" s="17">
        <f t="shared" si="35"/>
        <v>0</v>
      </c>
      <c r="L341" s="17">
        <f t="shared" si="35"/>
        <v>0</v>
      </c>
      <c r="M341" s="17">
        <f t="shared" si="35"/>
        <v>0</v>
      </c>
      <c r="N341" s="17">
        <f t="shared" si="35"/>
        <v>0</v>
      </c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2:14" ht="14.25">
      <c r="B342" s="52"/>
      <c r="C342" s="2"/>
      <c r="D342" s="2"/>
      <c r="E342" s="7"/>
      <c r="G342" s="14"/>
      <c r="N342" s="2">
        <f>SUM(E342:M342)</f>
        <v>0</v>
      </c>
    </row>
    <row r="344" spans="2:14" s="16" customFormat="1" ht="15">
      <c r="B344" s="54" t="s">
        <v>148</v>
      </c>
      <c r="C344" s="16" t="s">
        <v>61</v>
      </c>
      <c r="D344" s="16" t="s">
        <v>104</v>
      </c>
      <c r="E344" s="17">
        <f aca="true" t="shared" si="36" ref="E344:M344">SUM(E345:E345)</f>
        <v>0</v>
      </c>
      <c r="F344" s="17">
        <f t="shared" si="36"/>
        <v>0</v>
      </c>
      <c r="G344" s="17">
        <f t="shared" si="36"/>
        <v>0</v>
      </c>
      <c r="H344" s="17">
        <f t="shared" si="36"/>
        <v>0</v>
      </c>
      <c r="I344" s="17">
        <f t="shared" si="36"/>
        <v>0</v>
      </c>
      <c r="J344" s="17">
        <f t="shared" si="36"/>
        <v>0</v>
      </c>
      <c r="K344" s="17">
        <f t="shared" si="36"/>
        <v>0</v>
      </c>
      <c r="L344" s="17">
        <f t="shared" si="36"/>
        <v>0</v>
      </c>
      <c r="M344" s="17">
        <f t="shared" si="36"/>
        <v>0</v>
      </c>
      <c r="N344" s="16">
        <f>SUM(E344:M344)</f>
        <v>0</v>
      </c>
    </row>
    <row r="345" spans="2:14" s="14" customFormat="1" ht="12.75">
      <c r="B345" s="64"/>
      <c r="N345" s="2">
        <f>SUM(E345:M345)</f>
        <v>0</v>
      </c>
    </row>
    <row r="347" spans="2:14" s="16" customFormat="1" ht="15">
      <c r="B347" s="54" t="s">
        <v>149</v>
      </c>
      <c r="C347" s="16" t="s">
        <v>106</v>
      </c>
      <c r="D347" s="16" t="s">
        <v>104</v>
      </c>
      <c r="E347" s="17">
        <f>SUM(E349:E351)</f>
        <v>0</v>
      </c>
      <c r="F347" s="17">
        <f>SUM(F349:F351)</f>
        <v>0</v>
      </c>
      <c r="G347" s="17">
        <f>SUM(G349:G351)</f>
        <v>55201</v>
      </c>
      <c r="H347" s="17">
        <f aca="true" t="shared" si="37" ref="H347:M347">SUM(H349:H351)</f>
        <v>8059</v>
      </c>
      <c r="I347" s="17">
        <f t="shared" si="37"/>
        <v>0</v>
      </c>
      <c r="J347" s="17">
        <f t="shared" si="37"/>
        <v>0</v>
      </c>
      <c r="K347" s="17">
        <f t="shared" si="37"/>
        <v>0</v>
      </c>
      <c r="L347" s="17">
        <f t="shared" si="37"/>
        <v>0</v>
      </c>
      <c r="M347" s="17">
        <f t="shared" si="37"/>
        <v>0</v>
      </c>
      <c r="N347" s="16">
        <f>SUM(E347:M347)</f>
        <v>63260</v>
      </c>
    </row>
    <row r="348" s="14" customFormat="1" ht="11.25">
      <c r="B348" s="64"/>
    </row>
    <row r="349" spans="2:14" s="4" customFormat="1" ht="14.25">
      <c r="B349" s="52" t="s">
        <v>105</v>
      </c>
      <c r="C349" s="45">
        <v>16197</v>
      </c>
      <c r="D349" s="66">
        <v>3.1</v>
      </c>
      <c r="E349" s="20"/>
      <c r="F349" s="20"/>
      <c r="G349" s="20">
        <f>ROUND(C349*D349,0)</f>
        <v>50211</v>
      </c>
      <c r="H349" s="22"/>
      <c r="N349" s="2">
        <f>SUM(E349:M349)</f>
        <v>50211</v>
      </c>
    </row>
    <row r="350" spans="2:14" ht="14.25">
      <c r="B350" s="50" t="s">
        <v>180</v>
      </c>
      <c r="C350" s="37">
        <v>2600</v>
      </c>
      <c r="D350" s="66">
        <v>3.1</v>
      </c>
      <c r="E350" s="20"/>
      <c r="F350" s="20"/>
      <c r="G350" s="20"/>
      <c r="H350" s="20">
        <f>ROUND(C350*D350,0)-1</f>
        <v>8059</v>
      </c>
      <c r="N350" s="2">
        <f>SUM(E350:M350)</f>
        <v>8059</v>
      </c>
    </row>
    <row r="351" spans="2:28" ht="14.25">
      <c r="B351" s="49" t="s">
        <v>277</v>
      </c>
      <c r="C351" s="19">
        <v>15038</v>
      </c>
      <c r="D351" s="19">
        <v>0.33187</v>
      </c>
      <c r="E351" s="20"/>
      <c r="F351" s="19"/>
      <c r="G351" s="20">
        <f>ROUND(C351*D351,0)-1</f>
        <v>4990</v>
      </c>
      <c r="H351" s="19"/>
      <c r="I351" s="19"/>
      <c r="J351" s="19"/>
      <c r="K351" s="19"/>
      <c r="L351" s="19"/>
      <c r="M351" s="19"/>
      <c r="N351" s="25">
        <f>SUM(E351:M351)</f>
        <v>4990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2:14" s="16" customFormat="1" ht="15">
      <c r="B352" s="54" t="s">
        <v>150</v>
      </c>
      <c r="C352" s="16" t="s">
        <v>61</v>
      </c>
      <c r="D352" s="16" t="s">
        <v>104</v>
      </c>
      <c r="E352" s="17">
        <f>SUM(E354:E356)</f>
        <v>0</v>
      </c>
      <c r="F352" s="17">
        <f aca="true" t="shared" si="38" ref="F352:M352">SUM(F354:F356)</f>
        <v>0</v>
      </c>
      <c r="G352" s="17">
        <f t="shared" si="38"/>
        <v>0</v>
      </c>
      <c r="H352" s="17">
        <f t="shared" si="38"/>
        <v>68446</v>
      </c>
      <c r="I352" s="17">
        <f t="shared" si="38"/>
        <v>0</v>
      </c>
      <c r="J352" s="17">
        <f t="shared" si="38"/>
        <v>0</v>
      </c>
      <c r="K352" s="17">
        <f t="shared" si="38"/>
        <v>0</v>
      </c>
      <c r="L352" s="17">
        <f t="shared" si="38"/>
        <v>0</v>
      </c>
      <c r="M352" s="17">
        <f t="shared" si="38"/>
        <v>0</v>
      </c>
      <c r="N352" s="17">
        <f>SUM(N354:N356)</f>
        <v>68446</v>
      </c>
    </row>
    <row r="353" s="14" customFormat="1" ht="11.25">
      <c r="B353" s="64"/>
    </row>
    <row r="354" spans="2:14" s="4" customFormat="1" ht="14.25">
      <c r="B354" s="52" t="s">
        <v>246</v>
      </c>
      <c r="C354" s="44"/>
      <c r="D354" s="72">
        <v>7.70784</v>
      </c>
      <c r="E354" s="20"/>
      <c r="F354" s="22"/>
      <c r="G354" s="20">
        <f>ROUND(C354*D354,0)</f>
        <v>0</v>
      </c>
      <c r="H354" s="22"/>
      <c r="N354" s="2">
        <f>SUM(E354:M354)</f>
        <v>0</v>
      </c>
    </row>
    <row r="355" spans="2:14" ht="14.25">
      <c r="B355" s="52" t="s">
        <v>247</v>
      </c>
      <c r="C355" s="37">
        <v>7643</v>
      </c>
      <c r="D355" s="72">
        <v>7.70784</v>
      </c>
      <c r="E355" s="19"/>
      <c r="F355" s="19"/>
      <c r="G355" s="19"/>
      <c r="H355" s="20">
        <f>ROUND(C355*D355,0)</f>
        <v>58911</v>
      </c>
      <c r="N355" s="2">
        <f>SUM(E355:M355)</f>
        <v>58911</v>
      </c>
    </row>
    <row r="356" spans="2:14" ht="15">
      <c r="B356" s="70" t="s">
        <v>318</v>
      </c>
      <c r="C356" s="37">
        <v>7643</v>
      </c>
      <c r="D356" s="19">
        <v>1.24752</v>
      </c>
      <c r="E356" s="19"/>
      <c r="F356" s="19"/>
      <c r="G356" s="20"/>
      <c r="H356" s="20">
        <f>ROUND(C356*D356,0)</f>
        <v>9535</v>
      </c>
      <c r="N356" s="2">
        <f>SUM(E356:M356)</f>
        <v>9535</v>
      </c>
    </row>
    <row r="357" spans="2:14" s="16" customFormat="1" ht="15">
      <c r="B357" s="54" t="s">
        <v>151</v>
      </c>
      <c r="E357" s="17">
        <f aca="true" t="shared" si="39" ref="E357:L357">SUM(E358:E362)</f>
        <v>0</v>
      </c>
      <c r="F357" s="17">
        <f t="shared" si="39"/>
        <v>0</v>
      </c>
      <c r="G357" s="17">
        <f t="shared" si="39"/>
        <v>117600</v>
      </c>
      <c r="H357" s="17">
        <f t="shared" si="39"/>
        <v>0</v>
      </c>
      <c r="I357" s="17">
        <f t="shared" si="39"/>
        <v>0</v>
      </c>
      <c r="J357" s="17">
        <f t="shared" si="39"/>
        <v>0</v>
      </c>
      <c r="K357" s="17">
        <f t="shared" si="39"/>
        <v>0</v>
      </c>
      <c r="L357" s="17">
        <f t="shared" si="39"/>
        <v>0</v>
      </c>
      <c r="M357" s="17">
        <f>SUM(M358:M362)</f>
        <v>0</v>
      </c>
      <c r="N357" s="16">
        <f>SUM(E357:M357)</f>
        <v>117600</v>
      </c>
    </row>
    <row r="358" s="14" customFormat="1" ht="11.25">
      <c r="B358" s="64"/>
    </row>
    <row r="359" spans="2:14" s="7" customFormat="1" ht="14.25">
      <c r="B359" s="52" t="s">
        <v>107</v>
      </c>
      <c r="C359" s="71">
        <v>40</v>
      </c>
      <c r="D359" s="56">
        <v>2715</v>
      </c>
      <c r="E359" s="20"/>
      <c r="F359" s="20"/>
      <c r="G359" s="20">
        <f>C359*D359</f>
        <v>108600</v>
      </c>
      <c r="N359" s="2">
        <f>SUM(E359:M359)</f>
        <v>108600</v>
      </c>
    </row>
    <row r="360" spans="2:14" s="7" customFormat="1" ht="14.25">
      <c r="B360" s="50" t="s">
        <v>108</v>
      </c>
      <c r="C360" s="71">
        <v>15</v>
      </c>
      <c r="D360" s="22">
        <v>600</v>
      </c>
      <c r="E360" s="20"/>
      <c r="F360" s="20"/>
      <c r="G360" s="20">
        <f>C360*D360</f>
        <v>9000</v>
      </c>
      <c r="N360" s="2">
        <f>SUM(E360:M360)</f>
        <v>9000</v>
      </c>
    </row>
    <row r="361" spans="2:14" s="7" customFormat="1" ht="14.25">
      <c r="B361" s="50" t="s">
        <v>109</v>
      </c>
      <c r="C361" s="4"/>
      <c r="D361" s="22"/>
      <c r="E361" s="20"/>
      <c r="F361" s="20"/>
      <c r="G361" s="20"/>
      <c r="N361" s="2">
        <f>SUM(E361:M361)</f>
        <v>0</v>
      </c>
    </row>
    <row r="362" ht="14.25">
      <c r="B362" s="50" t="s">
        <v>122</v>
      </c>
    </row>
    <row r="364" spans="2:14" s="16" customFormat="1" ht="15">
      <c r="B364" s="54" t="s">
        <v>189</v>
      </c>
      <c r="C364" s="16" t="s">
        <v>3</v>
      </c>
      <c r="D364" s="16" t="s">
        <v>4</v>
      </c>
      <c r="E364" s="17">
        <f>E366</f>
        <v>0</v>
      </c>
      <c r="F364" s="17">
        <f>F366</f>
        <v>0</v>
      </c>
      <c r="G364" s="17">
        <f>G366</f>
        <v>3000</v>
      </c>
      <c r="H364" s="17">
        <f aca="true" t="shared" si="40" ref="H364:M364">H366</f>
        <v>0</v>
      </c>
      <c r="I364" s="17">
        <f t="shared" si="40"/>
        <v>0</v>
      </c>
      <c r="J364" s="17">
        <f t="shared" si="40"/>
        <v>0</v>
      </c>
      <c r="K364" s="17">
        <f>K366</f>
        <v>0</v>
      </c>
      <c r="L364" s="17">
        <f t="shared" si="40"/>
        <v>0</v>
      </c>
      <c r="M364" s="17">
        <f t="shared" si="40"/>
        <v>0</v>
      </c>
      <c r="N364" s="16">
        <f>SUM(E364:M364)</f>
        <v>3000</v>
      </c>
    </row>
    <row r="365" s="14" customFormat="1" ht="11.25">
      <c r="B365" s="64"/>
    </row>
    <row r="366" spans="2:14" s="4" customFormat="1" ht="14.25">
      <c r="B366" s="52" t="s">
        <v>110</v>
      </c>
      <c r="C366" s="44">
        <v>5</v>
      </c>
      <c r="D366" s="15">
        <v>600</v>
      </c>
      <c r="E366" s="7"/>
      <c r="G366" s="4">
        <f>C366*D366</f>
        <v>3000</v>
      </c>
      <c r="N366" s="2">
        <f>SUM(E366:M366)</f>
        <v>3000</v>
      </c>
    </row>
    <row r="369" spans="2:14" s="16" customFormat="1" ht="15">
      <c r="B369" s="54" t="s">
        <v>155</v>
      </c>
      <c r="E369" s="17">
        <f aca="true" t="shared" si="41" ref="E369:M369">SUM(E370:E371)</f>
        <v>17322</v>
      </c>
      <c r="F369" s="17">
        <f t="shared" si="41"/>
        <v>0</v>
      </c>
      <c r="G369" s="17">
        <f t="shared" si="41"/>
        <v>0</v>
      </c>
      <c r="H369" s="17">
        <f t="shared" si="41"/>
        <v>0</v>
      </c>
      <c r="I369" s="17">
        <f t="shared" si="41"/>
        <v>0</v>
      </c>
      <c r="J369" s="17">
        <f t="shared" si="41"/>
        <v>0</v>
      </c>
      <c r="K369" s="17">
        <f t="shared" si="41"/>
        <v>0</v>
      </c>
      <c r="L369" s="17">
        <f t="shared" si="41"/>
        <v>0</v>
      </c>
      <c r="M369" s="17">
        <f t="shared" si="41"/>
        <v>0</v>
      </c>
      <c r="N369" s="16">
        <f>SUM(E369:M369)</f>
        <v>17322</v>
      </c>
    </row>
    <row r="370" spans="2:14" s="14" customFormat="1" ht="15">
      <c r="B370" s="63" t="s">
        <v>272</v>
      </c>
      <c r="C370" s="14">
        <v>3</v>
      </c>
      <c r="E370" s="7">
        <f>C370*5774</f>
        <v>17322</v>
      </c>
      <c r="F370" s="7"/>
      <c r="G370" s="7"/>
      <c r="N370" s="2">
        <f>SUM(E370:M370)</f>
        <v>17322</v>
      </c>
    </row>
    <row r="371" spans="2:14" s="4" customFormat="1" ht="14.25">
      <c r="B371" s="52" t="s">
        <v>273</v>
      </c>
      <c r="C371" s="13"/>
      <c r="D371" s="15"/>
      <c r="E371" s="7"/>
      <c r="F371" s="7"/>
      <c r="G371" s="7"/>
      <c r="N371" s="2">
        <f>SUM(E371:M371)</f>
        <v>0</v>
      </c>
    </row>
    <row r="372" spans="2:14" s="16" customFormat="1" ht="15">
      <c r="B372" s="54" t="s">
        <v>154</v>
      </c>
      <c r="E372" s="17">
        <f aca="true" t="shared" si="42" ref="E372:M372">SUM(E373:E374)</f>
        <v>0</v>
      </c>
      <c r="F372" s="17">
        <f t="shared" si="42"/>
        <v>0</v>
      </c>
      <c r="G372" s="17">
        <f t="shared" si="42"/>
        <v>0</v>
      </c>
      <c r="H372" s="17">
        <f t="shared" si="42"/>
        <v>0</v>
      </c>
      <c r="I372" s="17">
        <f t="shared" si="42"/>
        <v>0</v>
      </c>
      <c r="J372" s="17">
        <f t="shared" si="42"/>
        <v>0</v>
      </c>
      <c r="K372" s="17">
        <f t="shared" si="42"/>
        <v>0</v>
      </c>
      <c r="L372" s="17">
        <f t="shared" si="42"/>
        <v>0</v>
      </c>
      <c r="M372" s="17">
        <f t="shared" si="42"/>
        <v>0</v>
      </c>
      <c r="N372" s="16">
        <f>SUM(E372:M372)</f>
        <v>0</v>
      </c>
    </row>
    <row r="373" spans="2:14" s="4" customFormat="1" ht="14.25">
      <c r="B373" s="52"/>
      <c r="N373" s="2">
        <f>SUM(E373:M373)</f>
        <v>0</v>
      </c>
    </row>
    <row r="374" s="4" customFormat="1" ht="14.25">
      <c r="B374" s="65"/>
    </row>
    <row r="375" spans="2:14" s="16" customFormat="1" ht="30">
      <c r="B375" s="54" t="s">
        <v>153</v>
      </c>
      <c r="E375" s="17">
        <f aca="true" t="shared" si="43" ref="E375:M375">SUM(E376:E377)</f>
        <v>0</v>
      </c>
      <c r="F375" s="17">
        <f t="shared" si="43"/>
        <v>0</v>
      </c>
      <c r="G375" s="17">
        <f t="shared" si="43"/>
        <v>0</v>
      </c>
      <c r="H375" s="17">
        <f t="shared" si="43"/>
        <v>0</v>
      </c>
      <c r="I375" s="17">
        <f t="shared" si="43"/>
        <v>0</v>
      </c>
      <c r="J375" s="17">
        <f t="shared" si="43"/>
        <v>0</v>
      </c>
      <c r="K375" s="17">
        <f t="shared" si="43"/>
        <v>0</v>
      </c>
      <c r="L375" s="17">
        <f t="shared" si="43"/>
        <v>0</v>
      </c>
      <c r="M375" s="17">
        <f t="shared" si="43"/>
        <v>0</v>
      </c>
      <c r="N375" s="16">
        <f>SUM(E375:M375)</f>
        <v>0</v>
      </c>
    </row>
    <row r="376" s="4" customFormat="1" ht="14.25">
      <c r="B376" s="52"/>
    </row>
    <row r="377" s="4" customFormat="1" ht="14.25">
      <c r="B377" s="52"/>
    </row>
    <row r="378" spans="2:14" s="16" customFormat="1" ht="15">
      <c r="B378" s="54" t="s">
        <v>152</v>
      </c>
      <c r="E378" s="17">
        <f aca="true" t="shared" si="44" ref="E378:M378">SUM(E379:E379)</f>
        <v>0</v>
      </c>
      <c r="F378" s="17">
        <f t="shared" si="44"/>
        <v>0</v>
      </c>
      <c r="G378" s="17">
        <f t="shared" si="44"/>
        <v>0</v>
      </c>
      <c r="H378" s="17">
        <f t="shared" si="44"/>
        <v>0</v>
      </c>
      <c r="I378" s="17">
        <f t="shared" si="44"/>
        <v>0</v>
      </c>
      <c r="J378" s="17">
        <f t="shared" si="44"/>
        <v>0</v>
      </c>
      <c r="K378" s="17">
        <f t="shared" si="44"/>
        <v>0</v>
      </c>
      <c r="L378" s="17">
        <f t="shared" si="44"/>
        <v>0</v>
      </c>
      <c r="M378" s="17">
        <f t="shared" si="44"/>
        <v>0</v>
      </c>
      <c r="N378" s="16">
        <f>SUM(E378:M378)</f>
        <v>0</v>
      </c>
    </row>
    <row r="379" spans="2:14" s="4" customFormat="1" ht="14.25">
      <c r="B379" s="52"/>
      <c r="E379" s="4">
        <v>0</v>
      </c>
      <c r="N379" s="2">
        <f>SUM(E379:M379)</f>
        <v>0</v>
      </c>
    </row>
    <row r="380" spans="2:28" s="22" customFormat="1" ht="14.25">
      <c r="B380" s="5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2:14" s="16" customFormat="1" ht="30">
      <c r="B381" s="54" t="s">
        <v>248</v>
      </c>
      <c r="E381" s="17">
        <f>SUM(E382:E383)</f>
        <v>0</v>
      </c>
      <c r="F381" s="17">
        <f aca="true" t="shared" si="45" ref="F381:L381">SUM(F382:F383)</f>
        <v>0</v>
      </c>
      <c r="G381" s="17">
        <f t="shared" si="45"/>
        <v>800</v>
      </c>
      <c r="H381" s="17">
        <f t="shared" si="45"/>
        <v>0</v>
      </c>
      <c r="I381" s="17">
        <f t="shared" si="45"/>
        <v>0</v>
      </c>
      <c r="J381" s="17">
        <f t="shared" si="45"/>
        <v>0</v>
      </c>
      <c r="K381" s="17">
        <f t="shared" si="45"/>
        <v>0</v>
      </c>
      <c r="L381" s="17">
        <f t="shared" si="45"/>
        <v>0</v>
      </c>
      <c r="M381" s="17">
        <f>SUM(M382:M383)</f>
        <v>0</v>
      </c>
      <c r="N381" s="16">
        <f>SUM(E381:M381)</f>
        <v>800</v>
      </c>
    </row>
    <row r="382" spans="2:14" s="4" customFormat="1" ht="14.25">
      <c r="B382" s="52" t="s">
        <v>306</v>
      </c>
      <c r="C382" s="45">
        <v>1</v>
      </c>
      <c r="D382" s="56">
        <v>800</v>
      </c>
      <c r="E382" s="7"/>
      <c r="G382" s="4">
        <f>C382*D382</f>
        <v>800</v>
      </c>
      <c r="N382" s="2">
        <f>SUM(E382:M382)</f>
        <v>800</v>
      </c>
    </row>
    <row r="383" spans="2:14" s="4" customFormat="1" ht="14.25">
      <c r="B383" s="52" t="s">
        <v>221</v>
      </c>
      <c r="C383" s="13"/>
      <c r="D383" s="56">
        <v>700</v>
      </c>
      <c r="E383" s="7"/>
      <c r="G383" s="4">
        <f>C383*D383</f>
        <v>0</v>
      </c>
      <c r="N383" s="2">
        <f>SUM(E383:M383)</f>
        <v>0</v>
      </c>
    </row>
    <row r="384" spans="1:28" s="4" customFormat="1" ht="30">
      <c r="A384" s="16"/>
      <c r="B384" s="54" t="s">
        <v>228</v>
      </c>
      <c r="C384" s="16"/>
      <c r="D384" s="17"/>
      <c r="E384" s="17">
        <f aca="true" t="shared" si="46" ref="E384:M384">E385</f>
        <v>0</v>
      </c>
      <c r="F384" s="17">
        <f t="shared" si="46"/>
        <v>0</v>
      </c>
      <c r="G384" s="17">
        <f>G385</f>
        <v>800</v>
      </c>
      <c r="H384" s="17">
        <f t="shared" si="46"/>
        <v>0</v>
      </c>
      <c r="I384" s="17">
        <f t="shared" si="46"/>
        <v>0</v>
      </c>
      <c r="J384" s="17">
        <f t="shared" si="46"/>
        <v>0</v>
      </c>
      <c r="K384" s="17">
        <f t="shared" si="46"/>
        <v>0</v>
      </c>
      <c r="L384" s="17">
        <f t="shared" si="46"/>
        <v>0</v>
      </c>
      <c r="M384" s="17">
        <f t="shared" si="46"/>
        <v>0</v>
      </c>
      <c r="N384" s="16">
        <f>SUM(E384:M384)</f>
        <v>800</v>
      </c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2:7" s="4" customFormat="1" ht="14.25">
      <c r="B385" s="52"/>
      <c r="C385" s="13">
        <v>1</v>
      </c>
      <c r="D385" s="66">
        <v>800</v>
      </c>
      <c r="E385" s="7"/>
      <c r="F385" s="7"/>
      <c r="G385" s="7">
        <f>C385*D385</f>
        <v>800</v>
      </c>
    </row>
    <row r="386" spans="2:7" s="4" customFormat="1" ht="14.25">
      <c r="B386" s="52"/>
      <c r="C386" s="13"/>
      <c r="D386" s="15"/>
      <c r="E386" s="7"/>
      <c r="F386" s="7"/>
      <c r="G386" s="7"/>
    </row>
    <row r="387" spans="2:14" s="4" customFormat="1" ht="14.25">
      <c r="B387" s="65" t="s">
        <v>112</v>
      </c>
      <c r="C387" s="13"/>
      <c r="D387" s="15"/>
      <c r="E387" s="24">
        <f aca="true" t="shared" si="47" ref="E387:N387">E3+E11+E19+E256+E267+E329+E341+E344+E347+E352+E357+E364+E369+E372+E375+E378+E381+E384</f>
        <v>51459</v>
      </c>
      <c r="F387" s="24">
        <f t="shared" si="47"/>
        <v>4730587</v>
      </c>
      <c r="G387" s="24">
        <f t="shared" si="47"/>
        <v>1617484</v>
      </c>
      <c r="H387" s="24">
        <f t="shared" si="47"/>
        <v>691089</v>
      </c>
      <c r="I387" s="24">
        <f t="shared" si="47"/>
        <v>0</v>
      </c>
      <c r="J387" s="24">
        <f t="shared" si="47"/>
        <v>0</v>
      </c>
      <c r="K387" s="24">
        <f t="shared" si="47"/>
        <v>0</v>
      </c>
      <c r="L387" s="24">
        <f t="shared" si="47"/>
        <v>0</v>
      </c>
      <c r="M387" s="24">
        <f t="shared" si="47"/>
        <v>0</v>
      </c>
      <c r="N387" s="24">
        <f t="shared" si="47"/>
        <v>7090619</v>
      </c>
    </row>
    <row r="388" spans="2:14" s="4" customFormat="1" ht="14.25">
      <c r="B388" s="52"/>
      <c r="C388" s="13"/>
      <c r="D388" s="15"/>
      <c r="E388" s="7">
        <v>51459</v>
      </c>
      <c r="F388" s="7">
        <f>3877530+853057</f>
        <v>4730587</v>
      </c>
      <c r="G388" s="7">
        <f>117600+1499884</f>
        <v>1617484</v>
      </c>
      <c r="H388" s="7">
        <v>691089</v>
      </c>
      <c r="I388" s="7"/>
      <c r="J388" s="7"/>
      <c r="K388" s="7"/>
      <c r="L388" s="7"/>
      <c r="M388" s="7"/>
      <c r="N388" s="7">
        <f>SUM(E388:M388)</f>
        <v>7090619</v>
      </c>
    </row>
    <row r="389" spans="2:14" s="4" customFormat="1" ht="14.25">
      <c r="B389" s="52"/>
      <c r="C389" s="13"/>
      <c r="D389" s="15"/>
      <c r="E389" s="24">
        <f>E388-E387</f>
        <v>0</v>
      </c>
      <c r="F389" s="24">
        <f>F388-F387</f>
        <v>0</v>
      </c>
      <c r="G389" s="24">
        <f aca="true" t="shared" si="48" ref="G389:N389">G388-G387</f>
        <v>0</v>
      </c>
      <c r="H389" s="24">
        <f t="shared" si="48"/>
        <v>0</v>
      </c>
      <c r="I389" s="24">
        <f t="shared" si="48"/>
        <v>0</v>
      </c>
      <c r="J389" s="24">
        <f t="shared" si="48"/>
        <v>0</v>
      </c>
      <c r="K389" s="24">
        <f t="shared" si="48"/>
        <v>0</v>
      </c>
      <c r="L389" s="24">
        <f t="shared" si="48"/>
        <v>0</v>
      </c>
      <c r="M389" s="24">
        <f t="shared" si="48"/>
        <v>0</v>
      </c>
      <c r="N389" s="24">
        <f t="shared" si="48"/>
        <v>0</v>
      </c>
    </row>
    <row r="390" spans="2:7" s="4" customFormat="1" ht="14.25">
      <c r="B390" s="52"/>
      <c r="C390" s="13"/>
      <c r="D390" s="15"/>
      <c r="E390" s="7"/>
      <c r="F390" s="7"/>
      <c r="G390" s="7"/>
    </row>
    <row r="391" spans="2:7" s="4" customFormat="1" ht="14.25">
      <c r="B391" s="52"/>
      <c r="C391" s="13"/>
      <c r="D391" s="15"/>
      <c r="E391" s="7"/>
      <c r="F391" s="7"/>
      <c r="G391" s="7"/>
    </row>
    <row r="392" spans="2:7" s="4" customFormat="1" ht="14.25">
      <c r="B392" s="52"/>
      <c r="C392" s="13"/>
      <c r="D392" s="15"/>
      <c r="E392" s="7"/>
      <c r="F392" s="24"/>
      <c r="G392" s="7"/>
    </row>
    <row r="393" ht="12.75">
      <c r="F393" s="36"/>
    </row>
    <row r="394" ht="12.75">
      <c r="F394" s="36"/>
    </row>
  </sheetData>
  <sheetProtection/>
  <mergeCells count="1">
    <mergeCell ref="I1:M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33" sqref="D33"/>
    </sheetView>
  </sheetViews>
  <sheetFormatPr defaultColWidth="9.00390625" defaultRowHeight="12.75"/>
  <cols>
    <col min="1" max="1" width="9.625" style="0" customWidth="1"/>
    <col min="2" max="2" width="13.375" style="0" customWidth="1"/>
    <col min="3" max="3" width="14.875" style="0" customWidth="1"/>
    <col min="4" max="5" width="12.75390625" style="0" customWidth="1"/>
    <col min="6" max="6" width="14.875" style="0" customWidth="1"/>
  </cols>
  <sheetData>
    <row r="1" ht="12.75">
      <c r="A1" t="s">
        <v>378</v>
      </c>
    </row>
    <row r="2" spans="1:8" s="46" customFormat="1" ht="12.75">
      <c r="A2" t="s">
        <v>376</v>
      </c>
      <c r="B2"/>
      <c r="C2"/>
      <c r="D2"/>
      <c r="E2"/>
      <c r="F2"/>
      <c r="G2"/>
      <c r="H2"/>
    </row>
    <row r="4" spans="1:8" ht="19.5" customHeight="1">
      <c r="A4" s="113" t="s">
        <v>377</v>
      </c>
      <c r="B4" s="34" t="s">
        <v>370</v>
      </c>
      <c r="C4" s="34" t="s">
        <v>371</v>
      </c>
      <c r="D4" s="34" t="s">
        <v>372</v>
      </c>
      <c r="E4" s="34" t="s">
        <v>372</v>
      </c>
      <c r="F4" s="113" t="s">
        <v>182</v>
      </c>
      <c r="G4" s="46"/>
      <c r="H4" s="46"/>
    </row>
    <row r="5" spans="1:6" ht="28.5">
      <c r="A5" s="113"/>
      <c r="B5" s="74" t="s">
        <v>344</v>
      </c>
      <c r="C5" s="74" t="s">
        <v>230</v>
      </c>
      <c r="D5" s="74" t="s">
        <v>191</v>
      </c>
      <c r="E5" s="74" t="s">
        <v>482</v>
      </c>
      <c r="F5" s="113"/>
    </row>
    <row r="6" spans="1:6" ht="12.75">
      <c r="A6" s="34">
        <v>2111</v>
      </c>
      <c r="B6" s="35">
        <f>Миньківці!E3</f>
        <v>27981</v>
      </c>
      <c r="C6" s="35">
        <f>Миньківці!F3</f>
        <v>3877530</v>
      </c>
      <c r="D6" s="35">
        <f>Миньківці!G3+Миньківці!H3</f>
        <v>1412404</v>
      </c>
      <c r="E6" s="35"/>
      <c r="F6" s="35">
        <f>SUM(B6:E6)</f>
        <v>5317915</v>
      </c>
    </row>
    <row r="7" spans="1:6" ht="12.75">
      <c r="A7" s="34">
        <v>2120</v>
      </c>
      <c r="B7" s="35">
        <f>Миньківці!E11</f>
        <v>6156</v>
      </c>
      <c r="C7" s="35">
        <f>Миньківці!F11</f>
        <v>853057</v>
      </c>
      <c r="D7" s="35">
        <f>Миньківці!G11+Миньківці!H11</f>
        <v>310729</v>
      </c>
      <c r="E7" s="35"/>
      <c r="F7" s="35">
        <f aca="true" t="shared" si="0" ref="F7:F19">SUM(B7:E7)</f>
        <v>1169942</v>
      </c>
    </row>
    <row r="8" spans="1:6" ht="12.75">
      <c r="A8" s="34">
        <v>2210</v>
      </c>
      <c r="B8" s="35"/>
      <c r="C8" s="35"/>
      <c r="D8" s="35">
        <f>Миньківці!G19+Миньківці!H19</f>
        <v>125349</v>
      </c>
      <c r="E8" s="35"/>
      <c r="F8" s="35">
        <f t="shared" si="0"/>
        <v>125349</v>
      </c>
    </row>
    <row r="9" spans="1:6" ht="12.75">
      <c r="A9" s="34">
        <v>2230</v>
      </c>
      <c r="B9" s="35"/>
      <c r="C9" s="35"/>
      <c r="D9" s="35">
        <f>Миньківці!G256+Миньківці!H256</f>
        <v>137625</v>
      </c>
      <c r="E9" s="35">
        <v>53625</v>
      </c>
      <c r="F9" s="35">
        <f t="shared" si="0"/>
        <v>191250</v>
      </c>
    </row>
    <row r="10" spans="1:6" ht="12.75">
      <c r="A10" s="34">
        <v>2240</v>
      </c>
      <c r="B10" s="35"/>
      <c r="C10" s="35"/>
      <c r="D10" s="47">
        <f>Миньківці!G267+Миньківці!H267</f>
        <v>64320</v>
      </c>
      <c r="E10" s="47"/>
      <c r="F10" s="35">
        <f t="shared" si="0"/>
        <v>64320</v>
      </c>
    </row>
    <row r="11" spans="1:6" ht="12.75">
      <c r="A11" s="34">
        <v>2250</v>
      </c>
      <c r="B11" s="35"/>
      <c r="C11" s="35"/>
      <c r="D11" s="35">
        <f>Миньківці!G329+Миньківці!H329</f>
        <v>4240</v>
      </c>
      <c r="E11" s="35"/>
      <c r="F11" s="35">
        <f t="shared" si="0"/>
        <v>4240</v>
      </c>
    </row>
    <row r="12" spans="1:6" ht="12.75">
      <c r="A12" s="34">
        <v>2271</v>
      </c>
      <c r="B12" s="35"/>
      <c r="C12" s="35"/>
      <c r="D12" s="35">
        <f>Миньківці!G341+Миньківці!H341</f>
        <v>0</v>
      </c>
      <c r="E12" s="35"/>
      <c r="F12" s="35">
        <f t="shared" si="0"/>
        <v>0</v>
      </c>
    </row>
    <row r="13" spans="1:6" ht="12.75">
      <c r="A13" s="34">
        <v>2273</v>
      </c>
      <c r="B13" s="35"/>
      <c r="C13" s="35"/>
      <c r="D13" s="35">
        <f>Миньківці!G347+Миньківці!H347</f>
        <v>63260</v>
      </c>
      <c r="E13" s="35"/>
      <c r="F13" s="35">
        <f t="shared" si="0"/>
        <v>63260</v>
      </c>
    </row>
    <row r="14" spans="1:6" ht="12.75">
      <c r="A14" s="34">
        <v>2274</v>
      </c>
      <c r="B14" s="35"/>
      <c r="C14" s="35"/>
      <c r="D14" s="35">
        <f>Миньківці!G352+Миньківці!H352</f>
        <v>68446</v>
      </c>
      <c r="E14" s="35"/>
      <c r="F14" s="35">
        <f t="shared" si="0"/>
        <v>68446</v>
      </c>
    </row>
    <row r="15" spans="1:6" ht="12.75">
      <c r="A15" s="34">
        <v>2275</v>
      </c>
      <c r="B15" s="35"/>
      <c r="C15" s="35"/>
      <c r="D15" s="35">
        <f>Миньківці!G357+Миньківці!H357</f>
        <v>117600</v>
      </c>
      <c r="E15" s="35"/>
      <c r="F15" s="35">
        <f t="shared" si="0"/>
        <v>117600</v>
      </c>
    </row>
    <row r="16" spans="1:6" ht="12.75">
      <c r="A16" s="34">
        <v>2282</v>
      </c>
      <c r="B16" s="35"/>
      <c r="C16" s="35"/>
      <c r="D16" s="35">
        <f>Миньківці!G381+Миньківці!H381</f>
        <v>800</v>
      </c>
      <c r="E16" s="35"/>
      <c r="F16" s="35">
        <f t="shared" si="0"/>
        <v>800</v>
      </c>
    </row>
    <row r="17" spans="1:6" ht="12.75">
      <c r="A17" s="34">
        <v>2730</v>
      </c>
      <c r="B17" s="35"/>
      <c r="C17" s="35"/>
      <c r="D17" s="35">
        <f>Миньківці!G364+Миньківці!H364</f>
        <v>3000</v>
      </c>
      <c r="E17" s="35"/>
      <c r="F17" s="35">
        <f t="shared" si="0"/>
        <v>3000</v>
      </c>
    </row>
    <row r="18" spans="1:6" ht="12.75">
      <c r="A18" s="34">
        <v>2800</v>
      </c>
      <c r="B18" s="35"/>
      <c r="C18" s="35"/>
      <c r="D18" s="35">
        <f>Миньківці!G384+Миньківці!H384</f>
        <v>800</v>
      </c>
      <c r="E18" s="35"/>
      <c r="F18" s="35">
        <f t="shared" si="0"/>
        <v>800</v>
      </c>
    </row>
    <row r="19" spans="1:6" ht="12.75">
      <c r="A19" s="34">
        <v>3110</v>
      </c>
      <c r="B19" s="35">
        <f>Миньківці!E369</f>
        <v>17322</v>
      </c>
      <c r="C19" s="35"/>
      <c r="D19" s="35"/>
      <c r="E19" s="35"/>
      <c r="F19" s="35">
        <f t="shared" si="0"/>
        <v>17322</v>
      </c>
    </row>
    <row r="20" spans="1:6" ht="12.75">
      <c r="A20" s="34" t="s">
        <v>182</v>
      </c>
      <c r="B20" s="35">
        <f>SUM(B6:B19)</f>
        <v>51459</v>
      </c>
      <c r="C20" s="35">
        <f>SUM(C6:C19)</f>
        <v>4730587</v>
      </c>
      <c r="D20" s="35">
        <f>SUM(D6:D19)</f>
        <v>2308573</v>
      </c>
      <c r="E20" s="35">
        <f>SUM(E6:E19)</f>
        <v>53625</v>
      </c>
      <c r="F20" s="35">
        <f>SUM(F6:F19)</f>
        <v>7144244</v>
      </c>
    </row>
    <row r="21" spans="1:6" ht="12.75" hidden="1">
      <c r="A21" s="46"/>
      <c r="B21" s="36">
        <f>Миньківці!E387</f>
        <v>51459</v>
      </c>
      <c r="C21" s="36">
        <f>Миньківці!F387</f>
        <v>4730587</v>
      </c>
      <c r="D21" s="36">
        <f>Миньківці!G387+Миньківці!H387</f>
        <v>2308573</v>
      </c>
      <c r="E21" s="36"/>
      <c r="F21" s="36">
        <f>SUM(B21:D21)</f>
        <v>7090619</v>
      </c>
    </row>
    <row r="22" spans="1:6" ht="12.75" hidden="1">
      <c r="A22" s="46"/>
      <c r="B22" s="36">
        <f>B21-B20</f>
        <v>0</v>
      </c>
      <c r="C22" s="36">
        <f>C21-C20</f>
        <v>0</v>
      </c>
      <c r="D22" s="36">
        <f>D21-D20</f>
        <v>0</v>
      </c>
      <c r="E22" s="36"/>
      <c r="F22" s="36">
        <f>F21-F20</f>
        <v>-53625</v>
      </c>
    </row>
    <row r="23" ht="12.75">
      <c r="A23" s="46"/>
    </row>
    <row r="24" ht="12.75">
      <c r="A24" s="46"/>
    </row>
    <row r="25" ht="12.75">
      <c r="A25" s="46"/>
    </row>
    <row r="26" ht="12.75">
      <c r="A26" s="46"/>
    </row>
    <row r="27" ht="12.75">
      <c r="A27" s="46"/>
    </row>
    <row r="28" ht="12.75">
      <c r="A28" s="46"/>
    </row>
    <row r="29" ht="12.75">
      <c r="A29" s="46"/>
    </row>
  </sheetData>
  <mergeCells count="2">
    <mergeCell ref="A4:A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7.00390625" style="75" customWidth="1"/>
    <col min="2" max="2" width="40.00390625" style="76" customWidth="1"/>
    <col min="3" max="3" width="11.625" style="76" customWidth="1"/>
    <col min="4" max="4" width="22.625" style="76" customWidth="1"/>
    <col min="5" max="5" width="17.375" style="75" customWidth="1"/>
    <col min="6" max="10" width="9.125" style="75" customWidth="1"/>
  </cols>
  <sheetData>
    <row r="1" spans="3:5" ht="12.75">
      <c r="C1" s="76" t="s">
        <v>379</v>
      </c>
      <c r="D1" s="77">
        <f>'2020 рік'!C16-паспорт!D8</f>
        <v>0</v>
      </c>
      <c r="E1" s="78">
        <f>'2021 рік'!F20-паспорт!E9</f>
        <v>0</v>
      </c>
    </row>
    <row r="4" spans="2:5" ht="12.75">
      <c r="B4" s="76" t="s">
        <v>380</v>
      </c>
      <c r="D4" s="114" t="s">
        <v>481</v>
      </c>
      <c r="E4" s="114"/>
    </row>
    <row r="5" spans="4:5" ht="12.75">
      <c r="D5" s="79" t="s">
        <v>381</v>
      </c>
      <c r="E5" s="79" t="s">
        <v>382</v>
      </c>
    </row>
    <row r="6" spans="1:2" ht="12.75">
      <c r="A6" s="75" t="s">
        <v>383</v>
      </c>
      <c r="B6" s="76" t="s">
        <v>384</v>
      </c>
    </row>
    <row r="7" spans="1:2" ht="25.5">
      <c r="A7" s="75" t="s">
        <v>385</v>
      </c>
      <c r="B7" s="76" t="s">
        <v>386</v>
      </c>
    </row>
    <row r="8" spans="2:9" ht="12.75">
      <c r="B8" s="80" t="s">
        <v>387</v>
      </c>
      <c r="C8" s="80"/>
      <c r="D8" s="76">
        <f>D16+D34+D40</f>
        <v>5173088.68</v>
      </c>
      <c r="H8" s="75">
        <f>D8-D11</f>
        <v>0</v>
      </c>
      <c r="I8" s="75">
        <f>E9-E12</f>
        <v>0</v>
      </c>
    </row>
    <row r="9" spans="2:5" ht="12.75">
      <c r="B9" s="80" t="s">
        <v>388</v>
      </c>
      <c r="C9" s="80"/>
      <c r="E9" s="75">
        <f>E16+E34+E40</f>
        <v>7144244</v>
      </c>
    </row>
    <row r="10" spans="1:2" ht="25.5">
      <c r="A10" s="81" t="s">
        <v>389</v>
      </c>
      <c r="B10" s="76" t="s">
        <v>390</v>
      </c>
    </row>
    <row r="11" spans="2:5" ht="12.75">
      <c r="B11" s="80" t="s">
        <v>387</v>
      </c>
      <c r="C11" s="80"/>
      <c r="D11" s="76">
        <f>SUM(D13:D15)</f>
        <v>5173088.680000001</v>
      </c>
      <c r="E11" s="76"/>
    </row>
    <row r="12" spans="2:5" ht="12.75">
      <c r="B12" s="80" t="s">
        <v>391</v>
      </c>
      <c r="C12" s="80"/>
      <c r="E12" s="75">
        <f>SUM(E13:E15)</f>
        <v>7144244</v>
      </c>
    </row>
    <row r="13" spans="2:5" ht="12.75">
      <c r="B13" s="76" t="s">
        <v>392</v>
      </c>
      <c r="D13" s="82">
        <v>3239351.17</v>
      </c>
      <c r="E13" s="75">
        <f>'2021 рік'!B20+'2021 рік'!C20</f>
        <v>4782046</v>
      </c>
    </row>
    <row r="14" spans="2:5" ht="12.75">
      <c r="B14" s="76" t="s">
        <v>393</v>
      </c>
      <c r="D14" s="82">
        <f>'2020 рік'!C4+'2020 рік'!C14-D13</f>
        <v>1850743.620000001</v>
      </c>
      <c r="E14" s="75">
        <f>'2021 рік'!D20</f>
        <v>2308573</v>
      </c>
    </row>
    <row r="15" spans="2:5" ht="12.75">
      <c r="B15" s="76" t="s">
        <v>394</v>
      </c>
      <c r="D15" s="82">
        <f>'2020 рік'!C58+'2020 рік'!C66</f>
        <v>82993.89</v>
      </c>
      <c r="E15" s="83">
        <f>'2021 рік'!E20</f>
        <v>53625</v>
      </c>
    </row>
    <row r="16" spans="1:6" ht="45">
      <c r="A16" s="84" t="s">
        <v>395</v>
      </c>
      <c r="B16" s="85" t="s">
        <v>396</v>
      </c>
      <c r="C16" s="85"/>
      <c r="D16" s="85">
        <f>D17</f>
        <v>4957641.79</v>
      </c>
      <c r="E16" s="85">
        <f>E17</f>
        <v>7073297</v>
      </c>
      <c r="F16" s="84"/>
    </row>
    <row r="17" spans="1:5" ht="38.25">
      <c r="A17" s="75" t="s">
        <v>397</v>
      </c>
      <c r="B17" s="76" t="s">
        <v>398</v>
      </c>
      <c r="D17" s="76">
        <f>D18+D21+D26</f>
        <v>4957641.79</v>
      </c>
      <c r="E17" s="76">
        <f>E18+E21+E26</f>
        <v>7073297</v>
      </c>
    </row>
    <row r="18" spans="2:5" ht="25.5">
      <c r="B18" s="76" t="s">
        <v>399</v>
      </c>
      <c r="D18" s="76">
        <f>SUM(D19:D20)</f>
        <v>4449640.46</v>
      </c>
      <c r="E18" s="76">
        <f>SUM(E19:E20)</f>
        <v>6487857</v>
      </c>
    </row>
    <row r="19" spans="3:5" ht="12.75">
      <c r="C19" s="76" t="s">
        <v>400</v>
      </c>
      <c r="D19" s="76">
        <f>'2020 рік'!C20</f>
        <v>3636760.54</v>
      </c>
      <c r="E19" s="75">
        <f>'2021 рік'!F6</f>
        <v>5317915</v>
      </c>
    </row>
    <row r="20" spans="3:5" ht="12.75">
      <c r="C20" s="76" t="s">
        <v>401</v>
      </c>
      <c r="D20" s="76">
        <f>'2020 рік'!C21</f>
        <v>812879.92</v>
      </c>
      <c r="E20" s="75">
        <f>'2021 рік'!F7</f>
        <v>1169942</v>
      </c>
    </row>
    <row r="21" spans="2:5" ht="12.75">
      <c r="B21" s="76" t="s">
        <v>402</v>
      </c>
      <c r="D21" s="76">
        <f>SUM(D22:D25)</f>
        <v>206921.24</v>
      </c>
      <c r="E21" s="76">
        <f>SUM(E22:E25)</f>
        <v>249306</v>
      </c>
    </row>
    <row r="22" spans="3:5" ht="12.75">
      <c r="C22" s="76" t="s">
        <v>187</v>
      </c>
      <c r="D22" s="86">
        <f>'2020 рік'!C47</f>
        <v>0</v>
      </c>
      <c r="E22" s="75">
        <f>'2021 рік'!F12</f>
        <v>0</v>
      </c>
    </row>
    <row r="23" spans="3:5" ht="12.75">
      <c r="C23" s="76" t="s">
        <v>149</v>
      </c>
      <c r="D23" s="86">
        <f>'2020 рік'!C49</f>
        <v>56048.64</v>
      </c>
      <c r="E23" s="75">
        <f>'2021 рік'!F13</f>
        <v>63260</v>
      </c>
    </row>
    <row r="24" spans="3:5" ht="12.75">
      <c r="C24" s="76" t="s">
        <v>150</v>
      </c>
      <c r="D24" s="86">
        <f>'2020 рік'!C50</f>
        <v>59059.26000000001</v>
      </c>
      <c r="E24" s="75">
        <f>'2021 рік'!F14</f>
        <v>68446</v>
      </c>
    </row>
    <row r="25" spans="3:5" ht="12.75">
      <c r="C25" s="76" t="s">
        <v>151</v>
      </c>
      <c r="D25" s="86">
        <f>'2020 рік'!C51</f>
        <v>91813.34</v>
      </c>
      <c r="E25" s="75">
        <f>'2021 рік'!F15</f>
        <v>117600</v>
      </c>
    </row>
    <row r="26" spans="2:5" ht="12.75">
      <c r="B26" s="76" t="s">
        <v>403</v>
      </c>
      <c r="D26" s="76">
        <f>SUM(D27:D33)</f>
        <v>301080.08999999997</v>
      </c>
      <c r="E26" s="76">
        <f>SUM(E27:E33)</f>
        <v>336134</v>
      </c>
    </row>
    <row r="27" spans="3:5" ht="12.75">
      <c r="C27" s="76" t="s">
        <v>144</v>
      </c>
      <c r="D27" s="76">
        <f>'2020 рік'!C22</f>
        <v>138841.41999999998</v>
      </c>
      <c r="E27" s="75">
        <f>'2021 рік'!F8</f>
        <v>125349</v>
      </c>
    </row>
    <row r="28" spans="3:5" ht="12.75">
      <c r="C28" s="76" t="s">
        <v>404</v>
      </c>
      <c r="D28" s="76">
        <f>'2020 рік'!C43</f>
        <v>55186.44</v>
      </c>
      <c r="E28" s="75">
        <f>'2021 рік'!F9-'2021 рік'!E9</f>
        <v>137625</v>
      </c>
    </row>
    <row r="29" spans="3:5" ht="12.75">
      <c r="C29" s="76" t="s">
        <v>145</v>
      </c>
      <c r="D29" s="76">
        <f>'2020 рік'!C44</f>
        <v>104505.44</v>
      </c>
      <c r="E29" s="75">
        <f>'2021 рік'!F10</f>
        <v>64320</v>
      </c>
    </row>
    <row r="30" spans="3:5" ht="12.75">
      <c r="C30" s="76" t="s">
        <v>181</v>
      </c>
      <c r="D30" s="76">
        <f>'2020 рік'!C45</f>
        <v>1916.79</v>
      </c>
      <c r="E30" s="75">
        <f>'2021 рік'!F11</f>
        <v>4240</v>
      </c>
    </row>
    <row r="31" spans="3:5" ht="12.75">
      <c r="C31" s="76" t="s">
        <v>405</v>
      </c>
      <c r="D31" s="76">
        <f>'2020 рік'!C52</f>
        <v>0</v>
      </c>
      <c r="E31" s="75">
        <f>'2021 рік'!F16</f>
        <v>800</v>
      </c>
    </row>
    <row r="32" spans="3:5" ht="12.75">
      <c r="C32" s="76" t="s">
        <v>189</v>
      </c>
      <c r="D32" s="76">
        <f>'2020 рік'!C53</f>
        <v>0</v>
      </c>
      <c r="E32" s="75">
        <f>'2021 рік'!F17</f>
        <v>3000</v>
      </c>
    </row>
    <row r="33" spans="3:5" ht="12.75">
      <c r="C33" s="76" t="s">
        <v>406</v>
      </c>
      <c r="D33" s="76">
        <f>'2020 рік'!C54</f>
        <v>630</v>
      </c>
      <c r="E33" s="75">
        <f>'2021 рік'!F18</f>
        <v>800</v>
      </c>
    </row>
    <row r="34" spans="1:6" ht="30">
      <c r="A34" s="84" t="s">
        <v>407</v>
      </c>
      <c r="B34" s="85" t="s">
        <v>408</v>
      </c>
      <c r="C34" s="85"/>
      <c r="D34" s="85">
        <f>SUM(D35:D38)</f>
        <v>132453</v>
      </c>
      <c r="E34" s="85">
        <f>SUM(E35:E38)</f>
        <v>17322</v>
      </c>
      <c r="F34" s="84"/>
    </row>
    <row r="35" spans="2:5" ht="12.75">
      <c r="B35" s="80" t="s">
        <v>409</v>
      </c>
      <c r="C35" s="76" t="s">
        <v>410</v>
      </c>
      <c r="D35" s="76">
        <f>'2020 рік'!C75</f>
        <v>77453</v>
      </c>
      <c r="E35" s="75">
        <f>'2021 рік'!F19</f>
        <v>17322</v>
      </c>
    </row>
    <row r="36" spans="2:4" ht="12.75">
      <c r="B36" s="80" t="s">
        <v>411</v>
      </c>
      <c r="C36" s="76" t="s">
        <v>412</v>
      </c>
      <c r="D36" s="76">
        <f>'2020 рік'!C105</f>
        <v>0</v>
      </c>
    </row>
    <row r="37" spans="2:4" ht="12.75">
      <c r="B37" s="80" t="s">
        <v>413</v>
      </c>
      <c r="C37" s="76" t="s">
        <v>414</v>
      </c>
      <c r="D37" s="76">
        <f>'2020 рік'!C107</f>
        <v>55000</v>
      </c>
    </row>
    <row r="38" spans="2:4" ht="12.75">
      <c r="B38" s="80" t="s">
        <v>415</v>
      </c>
      <c r="C38" s="76" t="s">
        <v>416</v>
      </c>
      <c r="D38" s="76">
        <f>'2020 рік'!C121</f>
        <v>0</v>
      </c>
    </row>
    <row r="40" spans="1:6" ht="15">
      <c r="A40" s="84" t="s">
        <v>417</v>
      </c>
      <c r="B40" s="85" t="s">
        <v>418</v>
      </c>
      <c r="C40" s="85"/>
      <c r="D40" s="85">
        <f>'2020 рік'!C58+'2020 рік'!C66</f>
        <v>82993.89</v>
      </c>
      <c r="E40" s="85">
        <f>'2021 рік'!E20</f>
        <v>53625</v>
      </c>
      <c r="F40" s="84"/>
    </row>
  </sheetData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F16384"/>
    </sheetView>
  </sheetViews>
  <sheetFormatPr defaultColWidth="9.00390625" defaultRowHeight="12.75"/>
  <cols>
    <col min="1" max="1" width="28.75390625" style="75" customWidth="1"/>
    <col min="2" max="2" width="15.625" style="75" bestFit="1" customWidth="1"/>
    <col min="3" max="5" width="9.125" style="75" customWidth="1"/>
  </cols>
  <sheetData>
    <row r="1" ht="12.75">
      <c r="A1" s="75" t="s">
        <v>419</v>
      </c>
    </row>
    <row r="2" ht="12.75">
      <c r="B2" s="75" t="s">
        <v>481</v>
      </c>
    </row>
    <row r="4" spans="1:2" ht="12.75">
      <c r="A4" s="75" t="s">
        <v>420</v>
      </c>
      <c r="B4" s="75">
        <f>B6+B7</f>
        <v>22.83</v>
      </c>
    </row>
    <row r="5" ht="12.75">
      <c r="A5" s="87" t="s">
        <v>421</v>
      </c>
    </row>
    <row r="6" spans="1:2" ht="12.75">
      <c r="A6" s="75" t="s">
        <v>422</v>
      </c>
      <c r="B6" s="75">
        <f>7+1</f>
        <v>8</v>
      </c>
    </row>
    <row r="7" spans="1:2" ht="12.75">
      <c r="A7" s="75" t="s">
        <v>423</v>
      </c>
      <c r="B7" s="75">
        <f>B9+B10+B11+B12</f>
        <v>14.83</v>
      </c>
    </row>
    <row r="8" ht="12.75">
      <c r="A8" s="75" t="s">
        <v>424</v>
      </c>
    </row>
    <row r="9" spans="1:2" ht="12.75">
      <c r="A9" s="87" t="s">
        <v>425</v>
      </c>
      <c r="B9" s="75">
        <v>12.33</v>
      </c>
    </row>
    <row r="10" spans="1:2" ht="12.75">
      <c r="A10" s="87" t="s">
        <v>426</v>
      </c>
      <c r="B10" s="75">
        <v>1</v>
      </c>
    </row>
    <row r="11" ht="12.75">
      <c r="A11" s="87" t="s">
        <v>427</v>
      </c>
    </row>
    <row r="12" spans="1:2" ht="25.5">
      <c r="A12" s="80" t="s">
        <v>428</v>
      </c>
      <c r="B12" s="75">
        <f>1+0.25+0.25</f>
        <v>1.5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2021-02-02T07:50:04Z</cp:lastPrinted>
  <dcterms:created xsi:type="dcterms:W3CDTF">2011-01-21T11:32:06Z</dcterms:created>
  <dcterms:modified xsi:type="dcterms:W3CDTF">2021-02-04T07:51:52Z</dcterms:modified>
  <cp:category/>
  <cp:version/>
  <cp:contentType/>
  <cp:contentStatus/>
</cp:coreProperties>
</file>